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<sst xmlns="http://schemas.openxmlformats.org/spreadsheetml/2006/main" count="416" uniqueCount="91">
  <si>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</si>
  <si>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</si>
  <si>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</si>
  <si>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</si>
  <si>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</si>
  <si>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</si>
  <si>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</si>
  <si>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</si>
  <si>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</si>
  <si>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</si>
  <si>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</si>
  <si>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</si>
  <si>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</si>
  <si>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</si>
  <si>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</si>
  <si>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</si>
  <si>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</si>
  <si>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</si>
  <si>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</si>
  <si>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</si>
  <si>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</si>
  <si>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</si>
  <si>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</si>
  <si>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</si>
  <si>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</si>
  <si>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50</t>
  </si>
  <si>
    <t>4</t>
  </si>
  <si>
    <t>6</t>
  </si>
  <si>
    <t>7</t>
  </si>
  <si>
    <t>9</t>
  </si>
  <si>
    <t>14</t>
  </si>
  <si>
    <t>17</t>
  </si>
  <si>
    <t>18</t>
  </si>
  <si>
    <t>22</t>
  </si>
  <si>
    <t>24</t>
  </si>
  <si>
    <t>25</t>
  </si>
  <si>
    <t>26</t>
  </si>
  <si>
    <t>28</t>
  </si>
  <si>
    <t>16,1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</si>
  <si>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</si>
  <si>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</si>
  <si>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ВОЛОГОДСКАЯ ул.</t>
  </si>
  <si>
    <t>Самойло ул.</t>
  </si>
  <si>
    <t>Карельская. ул.</t>
  </si>
  <si>
    <t>Сибиряковцев прз.</t>
  </si>
  <si>
    <t>27</t>
  </si>
  <si>
    <t>49</t>
  </si>
  <si>
    <t>Гагарина ул.</t>
  </si>
  <si>
    <t>Ломоносова пр.</t>
  </si>
  <si>
    <t>Советских космонавтов пр.</t>
  </si>
  <si>
    <t>Свободы ул.</t>
  </si>
  <si>
    <t>37</t>
  </si>
  <si>
    <t>172,3</t>
  </si>
  <si>
    <t>112</t>
  </si>
  <si>
    <t>55</t>
  </si>
  <si>
    <t>57</t>
  </si>
  <si>
    <t>Вологодская ул.</t>
  </si>
  <si>
    <t>Карельская, ул.</t>
  </si>
  <si>
    <t>Логинова ул.</t>
  </si>
  <si>
    <t>Ломоносова пр/ Карельская ул.</t>
  </si>
  <si>
    <t>Попова,ул.</t>
  </si>
  <si>
    <t>1,2</t>
  </si>
  <si>
    <t>33</t>
  </si>
  <si>
    <t>47</t>
  </si>
  <si>
    <t>74</t>
  </si>
  <si>
    <t>283/22</t>
  </si>
  <si>
    <t>52</t>
  </si>
  <si>
    <t>56</t>
  </si>
  <si>
    <t xml:space="preserve">Гагарина ул., </t>
  </si>
  <si>
    <t>Карла Маркса ул.</t>
  </si>
  <si>
    <t>Обводный канал, пр.</t>
  </si>
  <si>
    <t>30</t>
  </si>
  <si>
    <t>32</t>
  </si>
  <si>
    <t>36</t>
  </si>
  <si>
    <t>39</t>
  </si>
  <si>
    <t>41</t>
  </si>
  <si>
    <t>39,1</t>
  </si>
  <si>
    <t>42</t>
  </si>
  <si>
    <t>59</t>
  </si>
  <si>
    <t>61</t>
  </si>
  <si>
    <t>63</t>
  </si>
  <si>
    <t>57,1</t>
  </si>
  <si>
    <t>107,1</t>
  </si>
  <si>
    <t>113</t>
  </si>
  <si>
    <t>194,2</t>
  </si>
  <si>
    <t>200,1</t>
  </si>
  <si>
    <t>80</t>
  </si>
  <si>
    <t>Троицкий, пр</t>
  </si>
  <si>
    <t>Комсомольскаяул.</t>
  </si>
  <si>
    <t>Суворова ул.</t>
  </si>
  <si>
    <t>Лот 1 Территориальный округ Октябрьский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</si>
</sst>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49" fontId="43" fillId="33" borderId="14" xfId="0" applyNumberFormat="1" applyFont="1" applyFill="1" applyBorder="1" applyAlignment="1">
      <alignment horizontal="left" wrapText="1"/>
    </xf>
    <xf numFmtId="49" fontId="43" fillId="33" borderId="14" xfId="52" applyNumberFormat="1" applyFont="1" applyFill="1" applyBorder="1" applyAlignment="1">
      <alignment horizontal="left" wrapText="1"/>
      <protection/>
    </xf>
    <xf numFmtId="4" fontId="43" fillId="33" borderId="14" xfId="52" applyNumberFormat="1" applyFont="1" applyFill="1" applyBorder="1" applyAlignment="1">
      <alignment horizontal="center" vertical="center" wrapText="1"/>
      <protection/>
    </xf>
    <xf numFmtId="2" fontId="44" fillId="33" borderId="15" xfId="0" applyNumberFormat="1" applyFont="1" applyFill="1" applyBorder="1" applyAlignment="1">
      <alignment horizontal="center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2" fontId="44" fillId="33" borderId="17" xfId="0" applyNumberFormat="1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 wrapText="1"/>
    </xf>
    <xf numFmtId="4" fontId="44" fillId="33" borderId="14" xfId="0" applyNumberFormat="1" applyFont="1" applyFill="1" applyBorder="1" applyAlignment="1">
      <alignment horizontal="center"/>
    </xf>
    <xf numFmtId="173" fontId="44" fillId="33" borderId="14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center"/>
    </xf>
    <xf numFmtId="4" fontId="44" fillId="33" borderId="15" xfId="0" applyNumberFormat="1" applyFont="1" applyFill="1" applyBorder="1" applyAlignment="1">
      <alignment horizontal="center"/>
    </xf>
    <xf numFmtId="49" fontId="45" fillId="33" borderId="14" xfId="0" applyNumberFormat="1" applyFont="1" applyFill="1" applyBorder="1" applyAlignment="1">
      <alignment horizontal="center" wrapText="1"/>
    </xf>
    <xf numFmtId="49" fontId="44" fillId="33" borderId="14" xfId="0" applyNumberFormat="1" applyFont="1" applyFill="1" applyBorder="1" applyAlignment="1">
      <alignment horizontal="center"/>
    </xf>
    <xf numFmtId="172" fontId="44" fillId="33" borderId="17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2" fontId="44" fillId="33" borderId="0" xfId="0" applyNumberFormat="1" applyFont="1" applyFill="1" applyAlignment="1">
      <alignment horizontal="center"/>
    </xf>
    <xf numFmtId="1" fontId="42" fillId="33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 horizontal="right"/>
    </xf>
    <xf numFmtId="49" fontId="43" fillId="33" borderId="18" xfId="52" applyNumberFormat="1" applyFont="1" applyFill="1" applyBorder="1" applyAlignment="1">
      <alignment horizontal="left" wrapText="1"/>
      <protection/>
    </xf>
    <xf numFmtId="49" fontId="43" fillId="33" borderId="14" xfId="52" applyNumberFormat="1" applyFont="1" applyFill="1" applyBorder="1" applyAlignment="1">
      <alignment horizontal="left" vertical="center" wrapText="1"/>
      <protection/>
    </xf>
    <xf numFmtId="49" fontId="43" fillId="33" borderId="14" xfId="0" applyNumberFormat="1" applyFont="1" applyFill="1" applyBorder="1" applyAlignment="1">
      <alignment horizontal="left" vertical="center" wrapText="1"/>
    </xf>
    <xf numFmtId="49" fontId="43" fillId="33" borderId="19" xfId="52" applyNumberFormat="1" applyFont="1" applyFill="1" applyBorder="1" applyAlignment="1">
      <alignment horizontal="left" wrapText="1"/>
      <protection/>
    </xf>
    <xf numFmtId="49" fontId="43" fillId="33" borderId="14" xfId="52" applyNumberFormat="1" applyFont="1" applyFill="1" applyBorder="1" applyAlignment="1">
      <alignment horizontal="center" vertical="center" wrapText="1"/>
      <protection/>
    </xf>
    <xf numFmtId="49" fontId="43" fillId="33" borderId="20" xfId="0" applyNumberFormat="1" applyFont="1" applyFill="1" applyBorder="1" applyAlignment="1">
      <alignment horizontal="left" wrapText="1"/>
    </xf>
    <xf numFmtId="49" fontId="43" fillId="33" borderId="20" xfId="52" applyNumberFormat="1" applyFont="1" applyFill="1" applyBorder="1" applyAlignment="1">
      <alignment horizontal="left" wrapText="1"/>
      <protection/>
    </xf>
    <xf numFmtId="49" fontId="43" fillId="33" borderId="21" xfId="52" applyNumberFormat="1" applyFont="1" applyFill="1" applyBorder="1" applyAlignment="1">
      <alignment horizontal="left" wrapText="1"/>
      <protection/>
    </xf>
    <xf numFmtId="49" fontId="43" fillId="33" borderId="22" xfId="52" applyNumberFormat="1" applyFont="1" applyFill="1" applyBorder="1" applyAlignment="1">
      <alignment horizontal="left" wrapText="1"/>
      <protection/>
    </xf>
    <xf numFmtId="0" fontId="45" fillId="0" borderId="14" xfId="0" applyFont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175" fontId="43" fillId="33" borderId="14" xfId="52" applyNumberFormat="1" applyFont="1" applyFill="1" applyBorder="1" applyAlignment="1">
      <alignment horizontal="center" vertical="center" wrapText="1"/>
      <protection/>
    </xf>
    <xf numFmtId="4" fontId="44" fillId="0" borderId="14" xfId="0" applyNumberFormat="1" applyFont="1" applyBorder="1" applyAlignment="1">
      <alignment horizontal="center" vertical="center"/>
    </xf>
    <xf numFmtId="0" fontId="43" fillId="33" borderId="14" xfId="0" applyNumberFormat="1" applyFont="1" applyFill="1" applyBorder="1" applyAlignment="1">
      <alignment horizontal="left" wrapText="1"/>
    </xf>
    <xf numFmtId="0" fontId="42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tabSelected="1" zoomScale="82" zoomScaleNormal="82" zoomScaleSheetLayoutView="100" zoomScalePageLayoutView="34" workbookViewId="0" topLeftCell="A1">
      <selection activeCell="I3" sqref="I3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1.25390625" style="39" customWidth="1"/>
    <col min="9" max="17" width="11.25390625" style="39" bestFit="1" customWidth="1"/>
    <col min="18" max="18" width="13.625" style="39" customWidth="1"/>
    <col min="19" max="41" width="11.125" style="39" bestFit="1" customWidth="1"/>
    <col min="42" max="44" width="12.125" style="39" bestFit="1" customWidth="1"/>
    <col min="45" max="16384" width="9.125" style="1" customWidth="1"/>
  </cols>
  <sheetData>
    <row r="1" spans="2:44" s="2" customFormat="1" ht="27" customHeight="1">
      <c r="B1" s="3"/>
      <c r="C1" s="56" t="s">
        <v>39</v>
      </c>
      <c r="D1" s="56"/>
      <c r="E1" s="56"/>
      <c r="F1" s="56"/>
      <c r="G1" s="4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2:44" s="2" customFormat="1" ht="41.25" customHeight="1">
      <c r="B2" s="4"/>
      <c r="C2" s="56" t="s">
        <v>40</v>
      </c>
      <c r="D2" s="56"/>
      <c r="E2" s="56"/>
      <c r="F2" s="56"/>
      <c r="G2" s="4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s="5" customFormat="1" ht="63" customHeight="1">
      <c r="A3" s="57" t="s">
        <v>21</v>
      </c>
      <c r="B3" s="5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s="2" customFormat="1" ht="18.75" customHeight="1">
      <c r="A4" s="60" t="s">
        <v>90</v>
      </c>
      <c r="B4" s="6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6" customFormat="1" ht="39" customHeight="1">
      <c r="A5" s="58" t="s">
        <v>7</v>
      </c>
      <c r="B5" s="59" t="s">
        <v>8</v>
      </c>
      <c r="C5" s="42" t="s">
        <v>41</v>
      </c>
      <c r="D5" s="42" t="s">
        <v>41</v>
      </c>
      <c r="E5" s="20" t="s">
        <v>42</v>
      </c>
      <c r="F5" s="20" t="s">
        <v>43</v>
      </c>
      <c r="G5" s="20" t="s">
        <v>44</v>
      </c>
      <c r="H5" s="43" t="s">
        <v>47</v>
      </c>
      <c r="I5" s="43" t="s">
        <v>47</v>
      </c>
      <c r="J5" s="44" t="s">
        <v>48</v>
      </c>
      <c r="K5" s="44" t="s">
        <v>49</v>
      </c>
      <c r="L5" s="43" t="s">
        <v>50</v>
      </c>
      <c r="M5" s="43" t="s">
        <v>50</v>
      </c>
      <c r="N5" s="21" t="s">
        <v>56</v>
      </c>
      <c r="O5" s="21" t="s">
        <v>56</v>
      </c>
      <c r="P5" s="45" t="s">
        <v>57</v>
      </c>
      <c r="Q5" s="45" t="s">
        <v>58</v>
      </c>
      <c r="R5" s="20" t="s">
        <v>59</v>
      </c>
      <c r="S5" s="45" t="s">
        <v>60</v>
      </c>
      <c r="T5" s="45" t="s">
        <v>60</v>
      </c>
      <c r="U5" s="45" t="s">
        <v>60</v>
      </c>
      <c r="V5" s="20" t="s">
        <v>68</v>
      </c>
      <c r="W5" s="20" t="s">
        <v>68</v>
      </c>
      <c r="X5" s="20" t="s">
        <v>68</v>
      </c>
      <c r="Y5" s="20" t="s">
        <v>68</v>
      </c>
      <c r="Z5" s="20" t="s">
        <v>68</v>
      </c>
      <c r="AA5" s="20" t="s">
        <v>68</v>
      </c>
      <c r="AB5" s="20" t="s">
        <v>68</v>
      </c>
      <c r="AC5" s="20" t="s">
        <v>68</v>
      </c>
      <c r="AD5" s="20" t="s">
        <v>69</v>
      </c>
      <c r="AE5" s="20" t="s">
        <v>70</v>
      </c>
      <c r="AF5" s="20" t="s">
        <v>70</v>
      </c>
      <c r="AG5" s="20" t="s">
        <v>70</v>
      </c>
      <c r="AH5" s="20" t="s">
        <v>50</v>
      </c>
      <c r="AI5" s="20" t="s">
        <v>50</v>
      </c>
      <c r="AJ5" s="44" t="s">
        <v>49</v>
      </c>
      <c r="AK5" s="44" t="s">
        <v>49</v>
      </c>
      <c r="AL5" s="44" t="s">
        <v>49</v>
      </c>
      <c r="AM5" s="44" t="s">
        <v>48</v>
      </c>
      <c r="AN5" s="20" t="s">
        <v>70</v>
      </c>
      <c r="AO5" s="20" t="s">
        <v>56</v>
      </c>
      <c r="AP5" s="46" t="s">
        <v>87</v>
      </c>
      <c r="AQ5" s="46" t="s">
        <v>88</v>
      </c>
      <c r="AR5" s="46" t="s">
        <v>89</v>
      </c>
    </row>
    <row r="6" spans="1:44" s="6" customFormat="1" ht="27" customHeight="1">
      <c r="A6" s="58"/>
      <c r="B6" s="59"/>
      <c r="C6" s="20" t="s">
        <v>30</v>
      </c>
      <c r="D6" s="20" t="s">
        <v>38</v>
      </c>
      <c r="E6" s="47" t="s">
        <v>45</v>
      </c>
      <c r="F6" s="47" t="s">
        <v>46</v>
      </c>
      <c r="G6" s="47" t="s">
        <v>27</v>
      </c>
      <c r="H6" s="48" t="s">
        <v>35</v>
      </c>
      <c r="I6" s="49" t="s">
        <v>51</v>
      </c>
      <c r="J6" s="49" t="s">
        <v>52</v>
      </c>
      <c r="K6" s="49" t="s">
        <v>53</v>
      </c>
      <c r="L6" s="50" t="s">
        <v>54</v>
      </c>
      <c r="M6" s="50" t="s">
        <v>55</v>
      </c>
      <c r="N6" s="21" t="s">
        <v>61</v>
      </c>
      <c r="O6" s="21" t="s">
        <v>62</v>
      </c>
      <c r="P6" s="21" t="s">
        <v>63</v>
      </c>
      <c r="Q6" s="21" t="s">
        <v>64</v>
      </c>
      <c r="R6" s="21" t="s">
        <v>65</v>
      </c>
      <c r="S6" s="21" t="s">
        <v>25</v>
      </c>
      <c r="T6" s="21" t="s">
        <v>66</v>
      </c>
      <c r="U6" s="21" t="s">
        <v>67</v>
      </c>
      <c r="V6" s="21" t="s">
        <v>36</v>
      </c>
      <c r="W6" s="21" t="s">
        <v>71</v>
      </c>
      <c r="X6" s="21" t="s">
        <v>72</v>
      </c>
      <c r="Y6" s="21" t="s">
        <v>62</v>
      </c>
      <c r="Z6" s="21" t="s">
        <v>73</v>
      </c>
      <c r="AA6" s="21" t="s">
        <v>74</v>
      </c>
      <c r="AB6" s="21" t="s">
        <v>75</v>
      </c>
      <c r="AC6" s="21" t="s">
        <v>76</v>
      </c>
      <c r="AD6" s="21" t="s">
        <v>77</v>
      </c>
      <c r="AE6" s="21" t="s">
        <v>78</v>
      </c>
      <c r="AF6" s="21" t="s">
        <v>79</v>
      </c>
      <c r="AG6" s="21" t="s">
        <v>80</v>
      </c>
      <c r="AH6" s="21" t="s">
        <v>37</v>
      </c>
      <c r="AI6" s="21" t="s">
        <v>81</v>
      </c>
      <c r="AJ6" s="21" t="s">
        <v>82</v>
      </c>
      <c r="AK6" s="21" t="s">
        <v>83</v>
      </c>
      <c r="AL6" s="21" t="s">
        <v>84</v>
      </c>
      <c r="AM6" s="21" t="s">
        <v>85</v>
      </c>
      <c r="AN6" s="21" t="s">
        <v>86</v>
      </c>
      <c r="AO6" s="21" t="s">
        <v>55</v>
      </c>
      <c r="AP6" s="51">
        <v>61</v>
      </c>
      <c r="AQ6" s="51">
        <v>36</v>
      </c>
      <c r="AR6" s="51">
        <v>9</v>
      </c>
    </row>
    <row r="7" spans="1:44" s="2" customFormat="1" ht="18.75" customHeight="1">
      <c r="A7" s="7"/>
      <c r="B7" s="7" t="s">
        <v>9</v>
      </c>
      <c r="C7" s="52">
        <v>454.8</v>
      </c>
      <c r="D7" s="52">
        <v>533.9</v>
      </c>
      <c r="E7" s="52">
        <v>461.5</v>
      </c>
      <c r="F7" s="52">
        <v>593.9</v>
      </c>
      <c r="G7" s="52">
        <v>413.2</v>
      </c>
      <c r="H7" s="53">
        <v>518.8</v>
      </c>
      <c r="I7" s="53">
        <v>582.1</v>
      </c>
      <c r="J7" s="53">
        <v>663.1</v>
      </c>
      <c r="K7" s="53">
        <v>546.3</v>
      </c>
      <c r="L7" s="53">
        <v>637.5</v>
      </c>
      <c r="M7" s="53">
        <v>312</v>
      </c>
      <c r="N7" s="22">
        <v>662.2</v>
      </c>
      <c r="O7" s="22">
        <v>522.4</v>
      </c>
      <c r="P7" s="22">
        <v>983.7</v>
      </c>
      <c r="Q7" s="22">
        <v>399.7</v>
      </c>
      <c r="R7" s="22">
        <v>866.7</v>
      </c>
      <c r="S7" s="22">
        <v>576</v>
      </c>
      <c r="T7" s="22">
        <v>594.1</v>
      </c>
      <c r="U7" s="22">
        <v>569.5</v>
      </c>
      <c r="V7" s="22">
        <v>476.9</v>
      </c>
      <c r="W7" s="22">
        <v>479.4</v>
      </c>
      <c r="X7" s="22">
        <v>494.1</v>
      </c>
      <c r="Y7" s="22">
        <v>584.5</v>
      </c>
      <c r="Z7" s="22">
        <v>476.8</v>
      </c>
      <c r="AA7" s="22">
        <v>600.3</v>
      </c>
      <c r="AB7" s="22">
        <v>457.1</v>
      </c>
      <c r="AC7" s="22">
        <v>591.3</v>
      </c>
      <c r="AD7" s="22">
        <v>307.6</v>
      </c>
      <c r="AE7" s="22">
        <v>549.8</v>
      </c>
      <c r="AF7" s="22">
        <v>551.3</v>
      </c>
      <c r="AG7" s="22">
        <v>558</v>
      </c>
      <c r="AH7" s="22">
        <v>389.1</v>
      </c>
      <c r="AI7" s="22">
        <v>171.9</v>
      </c>
      <c r="AJ7" s="22">
        <v>191.1</v>
      </c>
      <c r="AK7" s="22">
        <v>182.8</v>
      </c>
      <c r="AL7" s="22">
        <v>489.7</v>
      </c>
      <c r="AM7" s="22">
        <v>343.8</v>
      </c>
      <c r="AN7" s="22">
        <v>333.5</v>
      </c>
      <c r="AO7" s="22">
        <v>809.2</v>
      </c>
      <c r="AP7" s="54">
        <v>3751.7</v>
      </c>
      <c r="AQ7" s="54">
        <v>2943.4</v>
      </c>
      <c r="AR7" s="54">
        <v>2944.4</v>
      </c>
    </row>
    <row r="8" spans="1:44" s="2" customFormat="1" ht="18.75" customHeight="1" thickBot="1">
      <c r="A8" s="7"/>
      <c r="B8" s="7" t="s">
        <v>10</v>
      </c>
      <c r="C8" s="52">
        <v>454.8</v>
      </c>
      <c r="D8" s="52">
        <v>533.9</v>
      </c>
      <c r="E8" s="52">
        <v>461.5</v>
      </c>
      <c r="F8" s="52">
        <v>593.9</v>
      </c>
      <c r="G8" s="52">
        <v>413.2</v>
      </c>
      <c r="H8" s="53">
        <v>518.8</v>
      </c>
      <c r="I8" s="53">
        <v>582.1</v>
      </c>
      <c r="J8" s="53">
        <v>663.1</v>
      </c>
      <c r="K8" s="53">
        <v>546.3</v>
      </c>
      <c r="L8" s="53">
        <v>637.5</v>
      </c>
      <c r="M8" s="53">
        <v>312</v>
      </c>
      <c r="N8" s="22">
        <v>662.2</v>
      </c>
      <c r="O8" s="22">
        <v>522.4</v>
      </c>
      <c r="P8" s="22">
        <v>983.7</v>
      </c>
      <c r="Q8" s="22">
        <v>399.7</v>
      </c>
      <c r="R8" s="22">
        <v>866.7</v>
      </c>
      <c r="S8" s="22">
        <v>576</v>
      </c>
      <c r="T8" s="22">
        <v>594.1</v>
      </c>
      <c r="U8" s="22">
        <v>569.5</v>
      </c>
      <c r="V8" s="22">
        <v>476.9</v>
      </c>
      <c r="W8" s="22">
        <v>479.4</v>
      </c>
      <c r="X8" s="22">
        <v>494.1</v>
      </c>
      <c r="Y8" s="22">
        <v>584.5</v>
      </c>
      <c r="Z8" s="22">
        <v>476.8</v>
      </c>
      <c r="AA8" s="22">
        <v>600.3</v>
      </c>
      <c r="AB8" s="22">
        <v>457.1</v>
      </c>
      <c r="AC8" s="22">
        <v>591.3</v>
      </c>
      <c r="AD8" s="22">
        <v>307.6</v>
      </c>
      <c r="AE8" s="22">
        <v>549.8</v>
      </c>
      <c r="AF8" s="22">
        <v>551.3</v>
      </c>
      <c r="AG8" s="22">
        <v>558</v>
      </c>
      <c r="AH8" s="22">
        <v>389.1</v>
      </c>
      <c r="AI8" s="22">
        <v>171.9</v>
      </c>
      <c r="AJ8" s="22">
        <v>191.1</v>
      </c>
      <c r="AK8" s="22">
        <v>182.8</v>
      </c>
      <c r="AL8" s="22">
        <v>489.7</v>
      </c>
      <c r="AM8" s="22">
        <v>343.8</v>
      </c>
      <c r="AN8" s="22">
        <v>333.5</v>
      </c>
      <c r="AO8" s="22">
        <v>809.2</v>
      </c>
      <c r="AP8" s="54">
        <v>3751.7</v>
      </c>
      <c r="AQ8" s="54">
        <v>2943.4</v>
      </c>
      <c r="AR8" s="54">
        <v>2944.4</v>
      </c>
    </row>
    <row r="9" spans="1:44" s="2" customFormat="1" ht="18.75" customHeight="1" thickTop="1">
      <c r="A9" s="61" t="s">
        <v>6</v>
      </c>
      <c r="B9" s="8" t="s">
        <v>3</v>
      </c>
      <c r="C9" s="23">
        <f>C8*20%/100</f>
        <v>0.9096000000000001</v>
      </c>
      <c r="D9" s="23">
        <f>D8*20%/100</f>
        <v>1.0678</v>
      </c>
      <c r="E9" s="23">
        <f>E8*45%/100</f>
        <v>2.07675</v>
      </c>
      <c r="F9" s="23">
        <f>F8*25%/100</f>
        <v>1.48475</v>
      </c>
      <c r="G9" s="23">
        <f>G8*45%/100</f>
        <v>1.8594</v>
      </c>
      <c r="H9" s="23">
        <f>H8*25%/100</f>
        <v>1.297</v>
      </c>
      <c r="I9" s="23">
        <f>I8*25%/100</f>
        <v>1.4552500000000002</v>
      </c>
      <c r="J9" s="23">
        <f aca="true" t="shared" si="0" ref="J9:AR9">J8*45%/100</f>
        <v>2.9839500000000005</v>
      </c>
      <c r="K9" s="23">
        <f t="shared" si="0"/>
        <v>2.45835</v>
      </c>
      <c r="L9" s="23">
        <f>L8*45%/100</f>
        <v>2.86875</v>
      </c>
      <c r="M9" s="23">
        <f>M8*25%/100</f>
        <v>0.78</v>
      </c>
      <c r="N9" s="23">
        <f t="shared" si="0"/>
        <v>2.9799</v>
      </c>
      <c r="O9" s="23">
        <f>O8*25%/100</f>
        <v>1.306</v>
      </c>
      <c r="P9" s="23">
        <f t="shared" si="0"/>
        <v>4.42665</v>
      </c>
      <c r="Q9" s="23">
        <f>Q8*25%/100</f>
        <v>0.99925</v>
      </c>
      <c r="R9" s="23">
        <f t="shared" si="0"/>
        <v>3.9001500000000004</v>
      </c>
      <c r="S9" s="23">
        <f t="shared" si="0"/>
        <v>2.592</v>
      </c>
      <c r="T9" s="23">
        <f t="shared" si="0"/>
        <v>2.6734500000000003</v>
      </c>
      <c r="U9" s="23">
        <f t="shared" si="0"/>
        <v>2.5627500000000003</v>
      </c>
      <c r="V9" s="23">
        <f t="shared" si="0"/>
        <v>2.14605</v>
      </c>
      <c r="W9" s="23">
        <f t="shared" si="0"/>
        <v>2.1572999999999998</v>
      </c>
      <c r="X9" s="23">
        <f t="shared" si="0"/>
        <v>2.22345</v>
      </c>
      <c r="Y9" s="23">
        <f t="shared" si="0"/>
        <v>2.63025</v>
      </c>
      <c r="Z9" s="23">
        <f>Z8*15%/100</f>
        <v>0.7152</v>
      </c>
      <c r="AA9" s="23">
        <f t="shared" si="0"/>
        <v>2.7013499999999997</v>
      </c>
      <c r="AB9" s="23">
        <f t="shared" si="0"/>
        <v>2.05695</v>
      </c>
      <c r="AC9" s="23">
        <f t="shared" si="0"/>
        <v>2.66085</v>
      </c>
      <c r="AD9" s="23">
        <f>AD8*25%/100</f>
        <v>0.769</v>
      </c>
      <c r="AE9" s="23">
        <f t="shared" si="0"/>
        <v>2.4741</v>
      </c>
      <c r="AF9" s="23">
        <f t="shared" si="0"/>
        <v>2.4808499999999998</v>
      </c>
      <c r="AG9" s="23">
        <f t="shared" si="0"/>
        <v>2.511</v>
      </c>
      <c r="AH9" s="23">
        <f>AH8*25%/100</f>
        <v>0.97275</v>
      </c>
      <c r="AI9" s="23">
        <f>AI8*25%/100</f>
        <v>0.42975</v>
      </c>
      <c r="AJ9" s="23">
        <f>AJ8*25%/100</f>
        <v>0.47775</v>
      </c>
      <c r="AK9" s="23">
        <f t="shared" si="0"/>
        <v>0.8226</v>
      </c>
      <c r="AL9" s="23">
        <f t="shared" si="0"/>
        <v>2.20365</v>
      </c>
      <c r="AM9" s="23">
        <f t="shared" si="0"/>
        <v>1.5471000000000001</v>
      </c>
      <c r="AN9" s="23">
        <f t="shared" si="0"/>
        <v>1.5007500000000003</v>
      </c>
      <c r="AO9" s="23">
        <f t="shared" si="0"/>
        <v>3.6414000000000004</v>
      </c>
      <c r="AP9" s="23">
        <f t="shared" si="0"/>
        <v>16.882649999999998</v>
      </c>
      <c r="AQ9" s="23">
        <f t="shared" si="0"/>
        <v>13.2453</v>
      </c>
      <c r="AR9" s="23">
        <f t="shared" si="0"/>
        <v>13.2498</v>
      </c>
    </row>
    <row r="10" spans="1:44" s="5" customFormat="1" ht="18.75" customHeight="1">
      <c r="A10" s="62"/>
      <c r="B10" s="9" t="s">
        <v>13</v>
      </c>
      <c r="C10" s="24">
        <f aca="true" t="shared" si="1" ref="C10:H10">1007.68*C9</f>
        <v>916.585728</v>
      </c>
      <c r="D10" s="24">
        <f t="shared" si="1"/>
        <v>1076.000704</v>
      </c>
      <c r="E10" s="24">
        <f t="shared" si="1"/>
        <v>2092.69944</v>
      </c>
      <c r="F10" s="24">
        <f t="shared" si="1"/>
        <v>1496.1528799999999</v>
      </c>
      <c r="G10" s="24">
        <f t="shared" si="1"/>
        <v>1873.6801919999998</v>
      </c>
      <c r="H10" s="24">
        <f t="shared" si="1"/>
        <v>1306.96096</v>
      </c>
      <c r="I10" s="24">
        <f aca="true" t="shared" si="2" ref="I10:AR10">1007.68*I9</f>
        <v>1466.42632</v>
      </c>
      <c r="J10" s="24">
        <f t="shared" si="2"/>
        <v>3006.8667360000004</v>
      </c>
      <c r="K10" s="24">
        <f t="shared" si="2"/>
        <v>2477.2301279999997</v>
      </c>
      <c r="L10" s="24">
        <f t="shared" si="2"/>
        <v>2890.7819999999997</v>
      </c>
      <c r="M10" s="24">
        <f t="shared" si="2"/>
        <v>785.9904</v>
      </c>
      <c r="N10" s="24">
        <f t="shared" si="2"/>
        <v>3002.785632</v>
      </c>
      <c r="O10" s="24">
        <f t="shared" si="2"/>
        <v>1316.03008</v>
      </c>
      <c r="P10" s="24">
        <f t="shared" si="2"/>
        <v>4460.646672</v>
      </c>
      <c r="Q10" s="24">
        <f t="shared" si="2"/>
        <v>1006.9242399999999</v>
      </c>
      <c r="R10" s="24">
        <f t="shared" si="2"/>
        <v>3930.103152</v>
      </c>
      <c r="S10" s="24">
        <f t="shared" si="2"/>
        <v>2611.90656</v>
      </c>
      <c r="T10" s="24">
        <f t="shared" si="2"/>
        <v>2693.982096</v>
      </c>
      <c r="U10" s="24">
        <f t="shared" si="2"/>
        <v>2582.43192</v>
      </c>
      <c r="V10" s="24">
        <f t="shared" si="2"/>
        <v>2162.5316639999996</v>
      </c>
      <c r="W10" s="24">
        <f t="shared" si="2"/>
        <v>2173.868064</v>
      </c>
      <c r="X10" s="24">
        <f t="shared" si="2"/>
        <v>2240.526096</v>
      </c>
      <c r="Y10" s="24">
        <f t="shared" si="2"/>
        <v>2650.45032</v>
      </c>
      <c r="Z10" s="24">
        <f t="shared" si="2"/>
        <v>720.6927359999999</v>
      </c>
      <c r="AA10" s="24">
        <f t="shared" si="2"/>
        <v>2722.0963679999995</v>
      </c>
      <c r="AB10" s="24">
        <f t="shared" si="2"/>
        <v>2072.747376</v>
      </c>
      <c r="AC10" s="24">
        <f t="shared" si="2"/>
        <v>2681.285328</v>
      </c>
      <c r="AD10" s="24">
        <f t="shared" si="2"/>
        <v>774.9059199999999</v>
      </c>
      <c r="AE10" s="24">
        <f t="shared" si="2"/>
        <v>2493.101088</v>
      </c>
      <c r="AF10" s="24">
        <f t="shared" si="2"/>
        <v>2499.9029279999995</v>
      </c>
      <c r="AG10" s="24">
        <f t="shared" si="2"/>
        <v>2530.28448</v>
      </c>
      <c r="AH10" s="24">
        <f t="shared" si="2"/>
        <v>980.2207199999999</v>
      </c>
      <c r="AI10" s="24">
        <f t="shared" si="2"/>
        <v>433.05048</v>
      </c>
      <c r="AJ10" s="24">
        <f t="shared" si="2"/>
        <v>481.41911999999996</v>
      </c>
      <c r="AK10" s="24">
        <f t="shared" si="2"/>
        <v>828.917568</v>
      </c>
      <c r="AL10" s="24">
        <f t="shared" si="2"/>
        <v>2220.574032</v>
      </c>
      <c r="AM10" s="24">
        <f t="shared" si="2"/>
        <v>1558.981728</v>
      </c>
      <c r="AN10" s="24">
        <f t="shared" si="2"/>
        <v>1512.2757600000002</v>
      </c>
      <c r="AO10" s="24">
        <f t="shared" si="2"/>
        <v>3669.365952</v>
      </c>
      <c r="AP10" s="24">
        <f t="shared" si="2"/>
        <v>17012.308751999997</v>
      </c>
      <c r="AQ10" s="24">
        <f t="shared" si="2"/>
        <v>13347.023904</v>
      </c>
      <c r="AR10" s="24">
        <f t="shared" si="2"/>
        <v>13351.558464</v>
      </c>
    </row>
    <row r="11" spans="1:44" s="2" customFormat="1" ht="18.75" customHeight="1">
      <c r="A11" s="62"/>
      <c r="B11" s="9" t="s">
        <v>2</v>
      </c>
      <c r="C11" s="25">
        <f aca="true" t="shared" si="3" ref="C11:H11">C10/C7/12</f>
        <v>0.16794666666666666</v>
      </c>
      <c r="D11" s="25">
        <f t="shared" si="3"/>
        <v>0.1679466666666667</v>
      </c>
      <c r="E11" s="25">
        <f t="shared" si="3"/>
        <v>0.37788</v>
      </c>
      <c r="F11" s="25">
        <f t="shared" si="3"/>
        <v>0.2099333333333333</v>
      </c>
      <c r="G11" s="25">
        <f t="shared" si="3"/>
        <v>0.37788</v>
      </c>
      <c r="H11" s="25">
        <f t="shared" si="3"/>
        <v>0.20993333333333333</v>
      </c>
      <c r="I11" s="25">
        <f aca="true" t="shared" si="4" ref="I11:AR11">I10/I7/12</f>
        <v>0.20993333333333333</v>
      </c>
      <c r="J11" s="25">
        <f t="shared" si="4"/>
        <v>0.37788000000000005</v>
      </c>
      <c r="K11" s="25">
        <f t="shared" si="4"/>
        <v>0.37788</v>
      </c>
      <c r="L11" s="25">
        <f t="shared" si="4"/>
        <v>0.37788</v>
      </c>
      <c r="M11" s="25">
        <f t="shared" si="4"/>
        <v>0.20993333333333333</v>
      </c>
      <c r="N11" s="25">
        <f t="shared" si="4"/>
        <v>0.37788</v>
      </c>
      <c r="O11" s="25">
        <f t="shared" si="4"/>
        <v>0.20993333333333333</v>
      </c>
      <c r="P11" s="25">
        <f t="shared" si="4"/>
        <v>0.37788</v>
      </c>
      <c r="Q11" s="25">
        <f t="shared" si="4"/>
        <v>0.20993333333333333</v>
      </c>
      <c r="R11" s="25">
        <f t="shared" si="4"/>
        <v>0.37788</v>
      </c>
      <c r="S11" s="25">
        <f t="shared" si="4"/>
        <v>0.37788</v>
      </c>
      <c r="T11" s="25">
        <f t="shared" si="4"/>
        <v>0.37788</v>
      </c>
      <c r="U11" s="25">
        <f t="shared" si="4"/>
        <v>0.37788</v>
      </c>
      <c r="V11" s="25">
        <f t="shared" si="4"/>
        <v>0.37787999999999994</v>
      </c>
      <c r="W11" s="25">
        <f t="shared" si="4"/>
        <v>0.37788</v>
      </c>
      <c r="X11" s="25">
        <f t="shared" si="4"/>
        <v>0.37788</v>
      </c>
      <c r="Y11" s="25">
        <f t="shared" si="4"/>
        <v>0.37788</v>
      </c>
      <c r="Z11" s="25">
        <f t="shared" si="4"/>
        <v>0.12596</v>
      </c>
      <c r="AA11" s="25">
        <f t="shared" si="4"/>
        <v>0.37788</v>
      </c>
      <c r="AB11" s="25">
        <f t="shared" si="4"/>
        <v>0.37787999999999994</v>
      </c>
      <c r="AC11" s="25">
        <f t="shared" si="4"/>
        <v>0.37788</v>
      </c>
      <c r="AD11" s="25">
        <f t="shared" si="4"/>
        <v>0.2099333333333333</v>
      </c>
      <c r="AE11" s="25">
        <f t="shared" si="4"/>
        <v>0.37788</v>
      </c>
      <c r="AF11" s="25">
        <f t="shared" si="4"/>
        <v>0.37788</v>
      </c>
      <c r="AG11" s="25">
        <f t="shared" si="4"/>
        <v>0.37788</v>
      </c>
      <c r="AH11" s="25">
        <f t="shared" si="4"/>
        <v>0.2099333333333333</v>
      </c>
      <c r="AI11" s="25">
        <f t="shared" si="4"/>
        <v>0.2099333333333333</v>
      </c>
      <c r="AJ11" s="25">
        <f t="shared" si="4"/>
        <v>0.20993333333333333</v>
      </c>
      <c r="AK11" s="25">
        <f t="shared" si="4"/>
        <v>0.37788</v>
      </c>
      <c r="AL11" s="25">
        <f t="shared" si="4"/>
        <v>0.37788</v>
      </c>
      <c r="AM11" s="25">
        <f t="shared" si="4"/>
        <v>0.37788</v>
      </c>
      <c r="AN11" s="25">
        <f t="shared" si="4"/>
        <v>0.37788000000000005</v>
      </c>
      <c r="AO11" s="25">
        <f t="shared" si="4"/>
        <v>0.37788</v>
      </c>
      <c r="AP11" s="25">
        <f t="shared" si="4"/>
        <v>0.37787999999999994</v>
      </c>
      <c r="AQ11" s="25">
        <f t="shared" si="4"/>
        <v>0.37788</v>
      </c>
      <c r="AR11" s="25">
        <f t="shared" si="4"/>
        <v>0.37788</v>
      </c>
    </row>
    <row r="12" spans="1:44" s="2" customFormat="1" ht="18.75" customHeight="1" thickBot="1">
      <c r="A12" s="63"/>
      <c r="B12" s="10" t="s">
        <v>0</v>
      </c>
      <c r="C12" s="26" t="s">
        <v>14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 t="s">
        <v>14</v>
      </c>
      <c r="Q12" s="26" t="s">
        <v>14</v>
      </c>
      <c r="R12" s="26" t="s">
        <v>14</v>
      </c>
      <c r="S12" s="26" t="s">
        <v>14</v>
      </c>
      <c r="T12" s="26" t="s">
        <v>14</v>
      </c>
      <c r="U12" s="26" t="s">
        <v>14</v>
      </c>
      <c r="V12" s="26" t="s">
        <v>14</v>
      </c>
      <c r="W12" s="26" t="s">
        <v>14</v>
      </c>
      <c r="X12" s="26" t="s">
        <v>14</v>
      </c>
      <c r="Y12" s="26" t="s">
        <v>14</v>
      </c>
      <c r="Z12" s="26" t="s">
        <v>14</v>
      </c>
      <c r="AA12" s="26" t="s">
        <v>14</v>
      </c>
      <c r="AB12" s="26" t="s">
        <v>14</v>
      </c>
      <c r="AC12" s="26" t="s">
        <v>14</v>
      </c>
      <c r="AD12" s="26" t="s">
        <v>14</v>
      </c>
      <c r="AE12" s="26" t="s">
        <v>14</v>
      </c>
      <c r="AF12" s="26" t="s">
        <v>14</v>
      </c>
      <c r="AG12" s="26" t="s">
        <v>14</v>
      </c>
      <c r="AH12" s="26" t="s">
        <v>14</v>
      </c>
      <c r="AI12" s="26" t="s">
        <v>14</v>
      </c>
      <c r="AJ12" s="26" t="s">
        <v>14</v>
      </c>
      <c r="AK12" s="26" t="s">
        <v>14</v>
      </c>
      <c r="AL12" s="26" t="s">
        <v>14</v>
      </c>
      <c r="AM12" s="26" t="s">
        <v>14</v>
      </c>
      <c r="AN12" s="26" t="s">
        <v>14</v>
      </c>
      <c r="AO12" s="26" t="s">
        <v>14</v>
      </c>
      <c r="AP12" s="26" t="s">
        <v>14</v>
      </c>
      <c r="AQ12" s="26" t="s">
        <v>14</v>
      </c>
      <c r="AR12" s="26" t="s">
        <v>14</v>
      </c>
    </row>
    <row r="13" spans="1:44" s="2" customFormat="1" ht="18.75" customHeight="1" thickTop="1">
      <c r="A13" s="62" t="s">
        <v>16</v>
      </c>
      <c r="B13" s="15" t="s">
        <v>4</v>
      </c>
      <c r="C13" s="27">
        <f>C8*8%/10</f>
        <v>3.6384</v>
      </c>
      <c r="D13" s="27">
        <f>D8*8%/10</f>
        <v>4.271199999999999</v>
      </c>
      <c r="E13" s="27">
        <f>E8*10%/10</f>
        <v>4.615</v>
      </c>
      <c r="F13" s="27">
        <f>F8*8%/10</f>
        <v>4.7512</v>
      </c>
      <c r="G13" s="27">
        <f>G8*10%/10</f>
        <v>4.132</v>
      </c>
      <c r="H13" s="27">
        <f>H8*10%/10</f>
        <v>5.188</v>
      </c>
      <c r="I13" s="27">
        <f aca="true" t="shared" si="5" ref="I13:AR13">I8*10%/10</f>
        <v>5.821000000000001</v>
      </c>
      <c r="J13" s="27">
        <f t="shared" si="5"/>
        <v>6.631</v>
      </c>
      <c r="K13" s="27">
        <f t="shared" si="5"/>
        <v>5.462999999999999</v>
      </c>
      <c r="L13" s="27">
        <f t="shared" si="5"/>
        <v>6.375</v>
      </c>
      <c r="M13" s="27">
        <f>M8*5%/10</f>
        <v>1.56</v>
      </c>
      <c r="N13" s="27">
        <f t="shared" si="5"/>
        <v>6.622000000000002</v>
      </c>
      <c r="O13" s="27">
        <f>O8*8%/10</f>
        <v>4.1792</v>
      </c>
      <c r="P13" s="27">
        <f t="shared" si="5"/>
        <v>9.837</v>
      </c>
      <c r="Q13" s="27">
        <f>Q8*5%/10</f>
        <v>1.9985</v>
      </c>
      <c r="R13" s="27">
        <f t="shared" si="5"/>
        <v>8.667000000000002</v>
      </c>
      <c r="S13" s="27">
        <f t="shared" si="5"/>
        <v>5.76</v>
      </c>
      <c r="T13" s="27">
        <f t="shared" si="5"/>
        <v>5.941000000000001</v>
      </c>
      <c r="U13" s="27">
        <f t="shared" si="5"/>
        <v>5.695</v>
      </c>
      <c r="V13" s="27">
        <f t="shared" si="5"/>
        <v>4.769</v>
      </c>
      <c r="W13" s="27">
        <f t="shared" si="5"/>
        <v>4.794</v>
      </c>
      <c r="X13" s="27">
        <f t="shared" si="5"/>
        <v>4.941000000000001</v>
      </c>
      <c r="Y13" s="27">
        <f t="shared" si="5"/>
        <v>5.845000000000001</v>
      </c>
      <c r="Z13" s="27">
        <f>Z8*4%/10</f>
        <v>1.9072</v>
      </c>
      <c r="AA13" s="27">
        <f t="shared" si="5"/>
        <v>6.003</v>
      </c>
      <c r="AB13" s="27">
        <f t="shared" si="5"/>
        <v>4.571000000000001</v>
      </c>
      <c r="AC13" s="27">
        <f t="shared" si="5"/>
        <v>5.912999999999999</v>
      </c>
      <c r="AD13" s="27">
        <f>AD8*8%/10</f>
        <v>2.4608000000000003</v>
      </c>
      <c r="AE13" s="27">
        <f t="shared" si="5"/>
        <v>5.497999999999999</v>
      </c>
      <c r="AF13" s="27">
        <f t="shared" si="5"/>
        <v>5.513</v>
      </c>
      <c r="AG13" s="27">
        <f t="shared" si="5"/>
        <v>5.58</v>
      </c>
      <c r="AH13" s="27">
        <f t="shared" si="5"/>
        <v>3.8910000000000005</v>
      </c>
      <c r="AI13" s="27">
        <f t="shared" si="5"/>
        <v>1.719</v>
      </c>
      <c r="AJ13" s="27">
        <f>AJ8*5%/10</f>
        <v>0.9555</v>
      </c>
      <c r="AK13" s="27">
        <f t="shared" si="5"/>
        <v>1.828</v>
      </c>
      <c r="AL13" s="27">
        <f t="shared" si="5"/>
        <v>4.897</v>
      </c>
      <c r="AM13" s="27">
        <f t="shared" si="5"/>
        <v>3.438</v>
      </c>
      <c r="AN13" s="27">
        <f t="shared" si="5"/>
        <v>3.335</v>
      </c>
      <c r="AO13" s="27">
        <f t="shared" si="5"/>
        <v>8.092000000000002</v>
      </c>
      <c r="AP13" s="27">
        <f>AP8*15%/10</f>
        <v>56.2755</v>
      </c>
      <c r="AQ13" s="27">
        <f t="shared" si="5"/>
        <v>29.434000000000005</v>
      </c>
      <c r="AR13" s="27">
        <f t="shared" si="5"/>
        <v>29.444</v>
      </c>
    </row>
    <row r="14" spans="1:44" s="2" customFormat="1" ht="18.75" customHeight="1">
      <c r="A14" s="62"/>
      <c r="B14" s="9" t="s">
        <v>13</v>
      </c>
      <c r="C14" s="25">
        <f aca="true" t="shared" si="6" ref="C14:H14">2281.73*C13</f>
        <v>8301.846432</v>
      </c>
      <c r="D14" s="25">
        <f t="shared" si="6"/>
        <v>9745.725175999998</v>
      </c>
      <c r="E14" s="25">
        <f t="shared" si="6"/>
        <v>10530.18395</v>
      </c>
      <c r="F14" s="25">
        <f t="shared" si="6"/>
        <v>10840.955576</v>
      </c>
      <c r="G14" s="25">
        <f t="shared" si="6"/>
        <v>9428.10836</v>
      </c>
      <c r="H14" s="25">
        <f t="shared" si="6"/>
        <v>11837.61524</v>
      </c>
      <c r="I14" s="25">
        <f aca="true" t="shared" si="7" ref="I14:AR14">2281.73*I13</f>
        <v>13281.950330000001</v>
      </c>
      <c r="J14" s="25">
        <f t="shared" si="7"/>
        <v>15130.15163</v>
      </c>
      <c r="K14" s="25">
        <f t="shared" si="7"/>
        <v>12465.090989999999</v>
      </c>
      <c r="L14" s="25">
        <f t="shared" si="7"/>
        <v>14546.02875</v>
      </c>
      <c r="M14" s="25">
        <f t="shared" si="7"/>
        <v>3559.4988000000003</v>
      </c>
      <c r="N14" s="25">
        <f t="shared" si="7"/>
        <v>15109.616060000004</v>
      </c>
      <c r="O14" s="25">
        <f t="shared" si="7"/>
        <v>9535.806016</v>
      </c>
      <c r="P14" s="25">
        <f t="shared" si="7"/>
        <v>22445.37801</v>
      </c>
      <c r="Q14" s="25">
        <f t="shared" si="7"/>
        <v>4560.037405</v>
      </c>
      <c r="R14" s="25">
        <f t="shared" si="7"/>
        <v>19775.753910000003</v>
      </c>
      <c r="S14" s="25">
        <f t="shared" si="7"/>
        <v>13142.764799999999</v>
      </c>
      <c r="T14" s="25">
        <f t="shared" si="7"/>
        <v>13555.757930000002</v>
      </c>
      <c r="U14" s="25">
        <f t="shared" si="7"/>
        <v>12994.452350000001</v>
      </c>
      <c r="V14" s="25">
        <f t="shared" si="7"/>
        <v>10881.570370000001</v>
      </c>
      <c r="W14" s="25">
        <f t="shared" si="7"/>
        <v>10938.613619999998</v>
      </c>
      <c r="X14" s="25">
        <f t="shared" si="7"/>
        <v>11274.027930000002</v>
      </c>
      <c r="Y14" s="25">
        <f t="shared" si="7"/>
        <v>13336.711850000002</v>
      </c>
      <c r="Z14" s="25">
        <f t="shared" si="7"/>
        <v>4351.715456</v>
      </c>
      <c r="AA14" s="25">
        <f t="shared" si="7"/>
        <v>13697.225190000001</v>
      </c>
      <c r="AB14" s="25">
        <f t="shared" si="7"/>
        <v>10429.787830000001</v>
      </c>
      <c r="AC14" s="25">
        <f t="shared" si="7"/>
        <v>13491.86949</v>
      </c>
      <c r="AD14" s="25">
        <f t="shared" si="7"/>
        <v>5614.881184000001</v>
      </c>
      <c r="AE14" s="25">
        <f t="shared" si="7"/>
        <v>12544.951539999998</v>
      </c>
      <c r="AF14" s="25">
        <f t="shared" si="7"/>
        <v>12579.17749</v>
      </c>
      <c r="AG14" s="25">
        <f t="shared" si="7"/>
        <v>12732.0534</v>
      </c>
      <c r="AH14" s="25">
        <f t="shared" si="7"/>
        <v>8878.211430000001</v>
      </c>
      <c r="AI14" s="25">
        <f t="shared" si="7"/>
        <v>3922.2938700000004</v>
      </c>
      <c r="AJ14" s="25">
        <f t="shared" si="7"/>
        <v>2180.193015</v>
      </c>
      <c r="AK14" s="25">
        <f t="shared" si="7"/>
        <v>4171.00244</v>
      </c>
      <c r="AL14" s="25">
        <f t="shared" si="7"/>
        <v>11173.63181</v>
      </c>
      <c r="AM14" s="25">
        <f t="shared" si="7"/>
        <v>7844.587740000001</v>
      </c>
      <c r="AN14" s="25">
        <f t="shared" si="7"/>
        <v>7609.56955</v>
      </c>
      <c r="AO14" s="25">
        <f t="shared" si="7"/>
        <v>18463.759160000005</v>
      </c>
      <c r="AP14" s="25">
        <f t="shared" si="7"/>
        <v>128405.496615</v>
      </c>
      <c r="AQ14" s="25">
        <f t="shared" si="7"/>
        <v>67160.44082000002</v>
      </c>
      <c r="AR14" s="25">
        <f t="shared" si="7"/>
        <v>67183.25812</v>
      </c>
    </row>
    <row r="15" spans="1:44" s="2" customFormat="1" ht="18.75" customHeight="1">
      <c r="A15" s="62"/>
      <c r="B15" s="9" t="s">
        <v>2</v>
      </c>
      <c r="C15" s="25">
        <f aca="true" t="shared" si="8" ref="C15:H15">C14/C7/12</f>
        <v>1.5211533333333334</v>
      </c>
      <c r="D15" s="25">
        <f t="shared" si="8"/>
        <v>1.5211533333333331</v>
      </c>
      <c r="E15" s="25">
        <f t="shared" si="8"/>
        <v>1.9014416666666667</v>
      </c>
      <c r="F15" s="25">
        <f t="shared" si="8"/>
        <v>1.5211533333333334</v>
      </c>
      <c r="G15" s="25">
        <f t="shared" si="8"/>
        <v>1.9014416666666667</v>
      </c>
      <c r="H15" s="25">
        <f t="shared" si="8"/>
        <v>1.9014416666666667</v>
      </c>
      <c r="I15" s="25">
        <f aca="true" t="shared" si="9" ref="I15:AR15">I14/I7/12</f>
        <v>1.901441666666667</v>
      </c>
      <c r="J15" s="25">
        <f t="shared" si="9"/>
        <v>1.9014416666666667</v>
      </c>
      <c r="K15" s="25">
        <f t="shared" si="9"/>
        <v>1.9014416666666667</v>
      </c>
      <c r="L15" s="25">
        <f t="shared" si="9"/>
        <v>1.9014416666666667</v>
      </c>
      <c r="M15" s="25">
        <f t="shared" si="9"/>
        <v>0.9507208333333335</v>
      </c>
      <c r="N15" s="25">
        <f t="shared" si="9"/>
        <v>1.901441666666667</v>
      </c>
      <c r="O15" s="25">
        <f t="shared" si="9"/>
        <v>1.5211533333333334</v>
      </c>
      <c r="P15" s="25">
        <f t="shared" si="9"/>
        <v>1.9014416666666667</v>
      </c>
      <c r="Q15" s="25">
        <f t="shared" si="9"/>
        <v>0.9507208333333333</v>
      </c>
      <c r="R15" s="25">
        <f t="shared" si="9"/>
        <v>1.901441666666667</v>
      </c>
      <c r="S15" s="25">
        <f t="shared" si="9"/>
        <v>1.9014416666666667</v>
      </c>
      <c r="T15" s="25">
        <f t="shared" si="9"/>
        <v>1.901441666666667</v>
      </c>
      <c r="U15" s="25">
        <f t="shared" si="9"/>
        <v>1.901441666666667</v>
      </c>
      <c r="V15" s="25">
        <f t="shared" si="9"/>
        <v>1.901441666666667</v>
      </c>
      <c r="W15" s="25">
        <f t="shared" si="9"/>
        <v>1.9014416666666663</v>
      </c>
      <c r="X15" s="25">
        <f t="shared" si="9"/>
        <v>1.901441666666667</v>
      </c>
      <c r="Y15" s="25">
        <f t="shared" si="9"/>
        <v>1.901441666666667</v>
      </c>
      <c r="Z15" s="25">
        <f t="shared" si="9"/>
        <v>0.7605766666666667</v>
      </c>
      <c r="AA15" s="25">
        <f t="shared" si="9"/>
        <v>1.901441666666667</v>
      </c>
      <c r="AB15" s="25">
        <f t="shared" si="9"/>
        <v>1.901441666666667</v>
      </c>
      <c r="AC15" s="25">
        <f t="shared" si="9"/>
        <v>1.9014416666666667</v>
      </c>
      <c r="AD15" s="25">
        <f t="shared" si="9"/>
        <v>1.5211533333333334</v>
      </c>
      <c r="AE15" s="25">
        <f t="shared" si="9"/>
        <v>1.9014416666666667</v>
      </c>
      <c r="AF15" s="25">
        <f t="shared" si="9"/>
        <v>1.901441666666667</v>
      </c>
      <c r="AG15" s="25">
        <f t="shared" si="9"/>
        <v>1.9014416666666667</v>
      </c>
      <c r="AH15" s="25">
        <f t="shared" si="9"/>
        <v>1.901441666666667</v>
      </c>
      <c r="AI15" s="25">
        <f t="shared" si="9"/>
        <v>1.901441666666667</v>
      </c>
      <c r="AJ15" s="25">
        <f t="shared" si="9"/>
        <v>0.9507208333333333</v>
      </c>
      <c r="AK15" s="25">
        <f t="shared" si="9"/>
        <v>1.9014416666666667</v>
      </c>
      <c r="AL15" s="25">
        <f t="shared" si="9"/>
        <v>1.901441666666667</v>
      </c>
      <c r="AM15" s="25">
        <f t="shared" si="9"/>
        <v>1.901441666666667</v>
      </c>
      <c r="AN15" s="25">
        <f t="shared" si="9"/>
        <v>1.9014416666666667</v>
      </c>
      <c r="AO15" s="25">
        <f t="shared" si="9"/>
        <v>1.9014416666666671</v>
      </c>
      <c r="AP15" s="25">
        <f t="shared" si="9"/>
        <v>2.8521625</v>
      </c>
      <c r="AQ15" s="25">
        <f t="shared" si="9"/>
        <v>1.9014416666666671</v>
      </c>
      <c r="AR15" s="25">
        <f t="shared" si="9"/>
        <v>1.9014416666666667</v>
      </c>
    </row>
    <row r="16" spans="1:44" s="2" customFormat="1" ht="18.75" customHeight="1" thickBot="1">
      <c r="A16" s="63"/>
      <c r="B16" s="10" t="s">
        <v>0</v>
      </c>
      <c r="C16" s="26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 t="s">
        <v>14</v>
      </c>
      <c r="Q16" s="26" t="s">
        <v>14</v>
      </c>
      <c r="R16" s="26" t="s">
        <v>14</v>
      </c>
      <c r="S16" s="26" t="s">
        <v>14</v>
      </c>
      <c r="T16" s="26" t="s">
        <v>14</v>
      </c>
      <c r="U16" s="26" t="s">
        <v>14</v>
      </c>
      <c r="V16" s="26" t="s">
        <v>14</v>
      </c>
      <c r="W16" s="26" t="s">
        <v>14</v>
      </c>
      <c r="X16" s="26" t="s">
        <v>14</v>
      </c>
      <c r="Y16" s="26" t="s">
        <v>14</v>
      </c>
      <c r="Z16" s="26" t="s">
        <v>14</v>
      </c>
      <c r="AA16" s="26" t="s">
        <v>14</v>
      </c>
      <c r="AB16" s="26" t="s">
        <v>14</v>
      </c>
      <c r="AC16" s="26" t="s">
        <v>14</v>
      </c>
      <c r="AD16" s="26" t="s">
        <v>14</v>
      </c>
      <c r="AE16" s="26" t="s">
        <v>14</v>
      </c>
      <c r="AF16" s="26" t="s">
        <v>14</v>
      </c>
      <c r="AG16" s="26" t="s">
        <v>14</v>
      </c>
      <c r="AH16" s="26" t="s">
        <v>14</v>
      </c>
      <c r="AI16" s="26" t="s">
        <v>14</v>
      </c>
      <c r="AJ16" s="26" t="s">
        <v>14</v>
      </c>
      <c r="AK16" s="26" t="s">
        <v>14</v>
      </c>
      <c r="AL16" s="26" t="s">
        <v>14</v>
      </c>
      <c r="AM16" s="26" t="s">
        <v>14</v>
      </c>
      <c r="AN16" s="26" t="s">
        <v>14</v>
      </c>
      <c r="AO16" s="26" t="s">
        <v>14</v>
      </c>
      <c r="AP16" s="26" t="s">
        <v>14</v>
      </c>
      <c r="AQ16" s="26" t="s">
        <v>14</v>
      </c>
      <c r="AR16" s="26" t="s">
        <v>14</v>
      </c>
    </row>
    <row r="17" spans="1:44" s="16" customFormat="1" ht="18.75" customHeight="1" thickTop="1">
      <c r="A17" s="61" t="s">
        <v>17</v>
      </c>
      <c r="B17" s="11" t="s">
        <v>11</v>
      </c>
      <c r="C17" s="28">
        <v>464.6</v>
      </c>
      <c r="D17" s="28">
        <v>573.4</v>
      </c>
      <c r="E17" s="28">
        <v>355.2</v>
      </c>
      <c r="F17" s="55">
        <v>561</v>
      </c>
      <c r="G17" s="28">
        <v>309.6</v>
      </c>
      <c r="H17" s="28">
        <v>419.7</v>
      </c>
      <c r="I17" s="28">
        <v>477.6</v>
      </c>
      <c r="J17" s="28">
        <v>440</v>
      </c>
      <c r="K17" s="28">
        <v>450</v>
      </c>
      <c r="L17" s="28">
        <v>440</v>
      </c>
      <c r="M17" s="28">
        <v>362</v>
      </c>
      <c r="N17" s="28">
        <v>409</v>
      </c>
      <c r="O17" s="28">
        <v>539.3</v>
      </c>
      <c r="P17" s="28">
        <v>918</v>
      </c>
      <c r="Q17" s="28">
        <v>486.9</v>
      </c>
      <c r="R17" s="28">
        <v>432</v>
      </c>
      <c r="S17" s="28">
        <v>552</v>
      </c>
      <c r="T17" s="28">
        <v>559.2</v>
      </c>
      <c r="U17" s="28">
        <v>553.4</v>
      </c>
      <c r="V17" s="28">
        <v>390.3</v>
      </c>
      <c r="W17" s="28">
        <v>388.4</v>
      </c>
      <c r="X17" s="28">
        <v>392.6</v>
      </c>
      <c r="Y17" s="28">
        <v>468</v>
      </c>
      <c r="Z17" s="28">
        <v>600</v>
      </c>
      <c r="AA17" s="28">
        <v>477</v>
      </c>
      <c r="AB17" s="28">
        <v>375</v>
      </c>
      <c r="AC17" s="28">
        <v>482</v>
      </c>
      <c r="AD17" s="28">
        <v>320</v>
      </c>
      <c r="AE17" s="28">
        <v>420</v>
      </c>
      <c r="AF17" s="28">
        <v>420</v>
      </c>
      <c r="AG17" s="28">
        <v>420</v>
      </c>
      <c r="AH17" s="28">
        <v>370</v>
      </c>
      <c r="AI17" s="28">
        <v>172.5</v>
      </c>
      <c r="AJ17" s="28">
        <v>220</v>
      </c>
      <c r="AK17" s="28">
        <v>136</v>
      </c>
      <c r="AL17" s="28">
        <v>383.1</v>
      </c>
      <c r="AM17" s="28">
        <v>287.4</v>
      </c>
      <c r="AN17" s="28">
        <v>266.1</v>
      </c>
      <c r="AO17" s="28">
        <v>669.8</v>
      </c>
      <c r="AP17" s="28">
        <v>841</v>
      </c>
      <c r="AQ17" s="28">
        <v>849.6</v>
      </c>
      <c r="AR17" s="28">
        <v>920</v>
      </c>
    </row>
    <row r="18" spans="1:44" s="2" customFormat="1" ht="18.75" customHeight="1">
      <c r="A18" s="62"/>
      <c r="B18" s="12" t="s">
        <v>4</v>
      </c>
      <c r="C18" s="29">
        <f aca="true" t="shared" si="10" ref="C18:H18">C17*0.1</f>
        <v>46.46000000000001</v>
      </c>
      <c r="D18" s="29">
        <f>D17*0.1</f>
        <v>57.34</v>
      </c>
      <c r="E18" s="29">
        <f t="shared" si="10"/>
        <v>35.52</v>
      </c>
      <c r="F18" s="29">
        <f>F17*0.11</f>
        <v>61.71</v>
      </c>
      <c r="G18" s="29">
        <f t="shared" si="10"/>
        <v>30.960000000000004</v>
      </c>
      <c r="H18" s="29">
        <f t="shared" si="10"/>
        <v>41.97</v>
      </c>
      <c r="I18" s="29">
        <f aca="true" t="shared" si="11" ref="I18:AO18">I17*0.1</f>
        <v>47.760000000000005</v>
      </c>
      <c r="J18" s="29">
        <f t="shared" si="11"/>
        <v>44</v>
      </c>
      <c r="K18" s="29">
        <f t="shared" si="11"/>
        <v>45</v>
      </c>
      <c r="L18" s="29">
        <f t="shared" si="11"/>
        <v>44</v>
      </c>
      <c r="M18" s="29">
        <f t="shared" si="11"/>
        <v>36.2</v>
      </c>
      <c r="N18" s="29">
        <f>N17*0.15</f>
        <v>61.349999999999994</v>
      </c>
      <c r="O18" s="29">
        <f t="shared" si="11"/>
        <v>53.93</v>
      </c>
      <c r="P18" s="29">
        <f t="shared" si="11"/>
        <v>91.80000000000001</v>
      </c>
      <c r="Q18" s="29">
        <f t="shared" si="11"/>
        <v>48.69</v>
      </c>
      <c r="R18" s="29">
        <f>R17*0.2</f>
        <v>86.4</v>
      </c>
      <c r="S18" s="29">
        <f t="shared" si="11"/>
        <v>55.2</v>
      </c>
      <c r="T18" s="29">
        <f t="shared" si="11"/>
        <v>55.92000000000001</v>
      </c>
      <c r="U18" s="29">
        <f t="shared" si="11"/>
        <v>55.34</v>
      </c>
      <c r="V18" s="29">
        <f t="shared" si="11"/>
        <v>39.03</v>
      </c>
      <c r="W18" s="29">
        <f t="shared" si="11"/>
        <v>38.84</v>
      </c>
      <c r="X18" s="29">
        <f t="shared" si="11"/>
        <v>39.260000000000005</v>
      </c>
      <c r="Y18" s="29">
        <f t="shared" si="11"/>
        <v>46.800000000000004</v>
      </c>
      <c r="Z18" s="29">
        <f>Z17*0.1</f>
        <v>60</v>
      </c>
      <c r="AA18" s="29">
        <f t="shared" si="11"/>
        <v>47.7</v>
      </c>
      <c r="AB18" s="29">
        <f t="shared" si="11"/>
        <v>37.5</v>
      </c>
      <c r="AC18" s="29">
        <f t="shared" si="11"/>
        <v>48.2</v>
      </c>
      <c r="AD18" s="29">
        <f t="shared" si="11"/>
        <v>32</v>
      </c>
      <c r="AE18" s="29">
        <f t="shared" si="11"/>
        <v>42</v>
      </c>
      <c r="AF18" s="29">
        <f t="shared" si="11"/>
        <v>42</v>
      </c>
      <c r="AG18" s="29">
        <f t="shared" si="11"/>
        <v>42</v>
      </c>
      <c r="AH18" s="29">
        <f t="shared" si="11"/>
        <v>37</v>
      </c>
      <c r="AI18" s="29">
        <f t="shared" si="11"/>
        <v>17.25</v>
      </c>
      <c r="AJ18" s="29">
        <f t="shared" si="11"/>
        <v>22</v>
      </c>
      <c r="AK18" s="29">
        <f t="shared" si="11"/>
        <v>13.600000000000001</v>
      </c>
      <c r="AL18" s="29">
        <f t="shared" si="11"/>
        <v>38.31</v>
      </c>
      <c r="AM18" s="29">
        <f t="shared" si="11"/>
        <v>28.74</v>
      </c>
      <c r="AN18" s="29">
        <f t="shared" si="11"/>
        <v>26.610000000000003</v>
      </c>
      <c r="AO18" s="29">
        <f t="shared" si="11"/>
        <v>66.98</v>
      </c>
      <c r="AP18" s="29">
        <f>AP17*0.2</f>
        <v>168.20000000000002</v>
      </c>
      <c r="AQ18" s="29">
        <f>AQ17*0.3</f>
        <v>254.88</v>
      </c>
      <c r="AR18" s="29">
        <f>AR17*0.3</f>
        <v>276</v>
      </c>
    </row>
    <row r="19" spans="1:44" s="2" customFormat="1" ht="18.75" customHeight="1">
      <c r="A19" s="62"/>
      <c r="B19" s="9" t="s">
        <v>13</v>
      </c>
      <c r="C19" s="30">
        <f aca="true" t="shared" si="12" ref="C19:H19">445.14*C18</f>
        <v>20681.204400000002</v>
      </c>
      <c r="D19" s="30">
        <f t="shared" si="12"/>
        <v>25524.3276</v>
      </c>
      <c r="E19" s="30">
        <f t="shared" si="12"/>
        <v>15811.372800000001</v>
      </c>
      <c r="F19" s="30">
        <f t="shared" si="12"/>
        <v>27469.5894</v>
      </c>
      <c r="G19" s="30">
        <f t="shared" si="12"/>
        <v>13781.534400000002</v>
      </c>
      <c r="H19" s="30">
        <f t="shared" si="12"/>
        <v>18682.5258</v>
      </c>
      <c r="I19" s="30">
        <f aca="true" t="shared" si="13" ref="I19:AR19">445.14*I18</f>
        <v>21259.886400000003</v>
      </c>
      <c r="J19" s="30">
        <f t="shared" si="13"/>
        <v>19586.16</v>
      </c>
      <c r="K19" s="30">
        <f t="shared" si="13"/>
        <v>20031.3</v>
      </c>
      <c r="L19" s="30">
        <f t="shared" si="13"/>
        <v>19586.16</v>
      </c>
      <c r="M19" s="30">
        <f t="shared" si="13"/>
        <v>16114.068000000001</v>
      </c>
      <c r="N19" s="30">
        <f t="shared" si="13"/>
        <v>27309.338999999996</v>
      </c>
      <c r="O19" s="30">
        <f t="shared" si="13"/>
        <v>24006.4002</v>
      </c>
      <c r="P19" s="30">
        <f t="shared" si="13"/>
        <v>40863.852000000006</v>
      </c>
      <c r="Q19" s="30">
        <f t="shared" si="13"/>
        <v>21673.866599999998</v>
      </c>
      <c r="R19" s="30">
        <f t="shared" si="13"/>
        <v>38460.096</v>
      </c>
      <c r="S19" s="30">
        <f t="shared" si="13"/>
        <v>24571.728</v>
      </c>
      <c r="T19" s="30">
        <f t="shared" si="13"/>
        <v>24892.228800000004</v>
      </c>
      <c r="U19" s="30">
        <f t="shared" si="13"/>
        <v>24634.0476</v>
      </c>
      <c r="V19" s="30">
        <f t="shared" si="13"/>
        <v>17373.8142</v>
      </c>
      <c r="W19" s="30">
        <f t="shared" si="13"/>
        <v>17289.2376</v>
      </c>
      <c r="X19" s="30">
        <f t="shared" si="13"/>
        <v>17476.1964</v>
      </c>
      <c r="Y19" s="30">
        <f t="shared" si="13"/>
        <v>20832.552</v>
      </c>
      <c r="Z19" s="30">
        <f t="shared" si="13"/>
        <v>26708.399999999998</v>
      </c>
      <c r="AA19" s="30">
        <f t="shared" si="13"/>
        <v>21233.178</v>
      </c>
      <c r="AB19" s="30">
        <f t="shared" si="13"/>
        <v>16692.75</v>
      </c>
      <c r="AC19" s="30">
        <f t="shared" si="13"/>
        <v>21455.748</v>
      </c>
      <c r="AD19" s="30">
        <f t="shared" si="13"/>
        <v>14244.48</v>
      </c>
      <c r="AE19" s="30">
        <f t="shared" si="13"/>
        <v>18695.88</v>
      </c>
      <c r="AF19" s="30">
        <f t="shared" si="13"/>
        <v>18695.88</v>
      </c>
      <c r="AG19" s="30">
        <f t="shared" si="13"/>
        <v>18695.88</v>
      </c>
      <c r="AH19" s="30">
        <f t="shared" si="13"/>
        <v>16470.18</v>
      </c>
      <c r="AI19" s="30">
        <f t="shared" si="13"/>
        <v>7678.665</v>
      </c>
      <c r="AJ19" s="30">
        <f t="shared" si="13"/>
        <v>9793.08</v>
      </c>
      <c r="AK19" s="30">
        <f t="shared" si="13"/>
        <v>6053.904</v>
      </c>
      <c r="AL19" s="30">
        <f t="shared" si="13"/>
        <v>17053.3134</v>
      </c>
      <c r="AM19" s="30">
        <f t="shared" si="13"/>
        <v>12793.3236</v>
      </c>
      <c r="AN19" s="30">
        <f t="shared" si="13"/>
        <v>11845.1754</v>
      </c>
      <c r="AO19" s="30">
        <f t="shared" si="13"/>
        <v>29815.4772</v>
      </c>
      <c r="AP19" s="30">
        <f t="shared" si="13"/>
        <v>74872.54800000001</v>
      </c>
      <c r="AQ19" s="30">
        <f t="shared" si="13"/>
        <v>113457.28319999999</v>
      </c>
      <c r="AR19" s="30">
        <f t="shared" si="13"/>
        <v>122858.64</v>
      </c>
    </row>
    <row r="20" spans="1:44" s="2" customFormat="1" ht="18.75" customHeight="1">
      <c r="A20" s="62"/>
      <c r="B20" s="9" t="s">
        <v>2</v>
      </c>
      <c r="C20" s="25">
        <f aca="true" t="shared" si="14" ref="C20:H20">C19/C7/12</f>
        <v>3.7894320580474936</v>
      </c>
      <c r="D20" s="25">
        <f t="shared" si="14"/>
        <v>3.9839432477992136</v>
      </c>
      <c r="E20" s="25">
        <f t="shared" si="14"/>
        <v>2.855069122426869</v>
      </c>
      <c r="F20" s="25">
        <f t="shared" si="14"/>
        <v>3.85440722343829</v>
      </c>
      <c r="G20" s="25">
        <f t="shared" si="14"/>
        <v>2.7794317521781227</v>
      </c>
      <c r="H20" s="25">
        <f t="shared" si="14"/>
        <v>3.0009197185813417</v>
      </c>
      <c r="I20" s="25">
        <f aca="true" t="shared" si="15" ref="I20:AR20">I19/I7/12</f>
        <v>3.0435615873561246</v>
      </c>
      <c r="J20" s="25">
        <f t="shared" si="15"/>
        <v>2.4614386970291053</v>
      </c>
      <c r="K20" s="25">
        <f t="shared" si="15"/>
        <v>3.055601317957166</v>
      </c>
      <c r="L20" s="25">
        <f t="shared" si="15"/>
        <v>2.5602823529411762</v>
      </c>
      <c r="M20" s="25">
        <f t="shared" si="15"/>
        <v>4.303971153846154</v>
      </c>
      <c r="N20" s="25">
        <f t="shared" si="15"/>
        <v>3.4366932195711257</v>
      </c>
      <c r="O20" s="25">
        <f t="shared" si="15"/>
        <v>3.8295048813169985</v>
      </c>
      <c r="P20" s="25">
        <f t="shared" si="15"/>
        <v>3.4617474839890217</v>
      </c>
      <c r="Q20" s="25">
        <f t="shared" si="15"/>
        <v>4.518777958468851</v>
      </c>
      <c r="R20" s="25">
        <f t="shared" si="15"/>
        <v>3.6979439252336443</v>
      </c>
      <c r="S20" s="25">
        <f t="shared" si="15"/>
        <v>3.5549375</v>
      </c>
      <c r="T20" s="25">
        <f t="shared" si="15"/>
        <v>3.4915879481568766</v>
      </c>
      <c r="U20" s="25">
        <f t="shared" si="15"/>
        <v>3.6046309043020197</v>
      </c>
      <c r="V20" s="25">
        <f t="shared" si="15"/>
        <v>3.0358940029356263</v>
      </c>
      <c r="W20" s="25">
        <f t="shared" si="15"/>
        <v>3.005360450563204</v>
      </c>
      <c r="X20" s="25">
        <f t="shared" si="15"/>
        <v>2.9474796599878563</v>
      </c>
      <c r="Y20" s="25">
        <f t="shared" si="15"/>
        <v>2.970138579982891</v>
      </c>
      <c r="Z20" s="25">
        <f t="shared" si="15"/>
        <v>4.6679949664429525</v>
      </c>
      <c r="AA20" s="25">
        <f t="shared" si="15"/>
        <v>2.947578710644678</v>
      </c>
      <c r="AB20" s="25">
        <f t="shared" si="15"/>
        <v>3.0432345219864363</v>
      </c>
      <c r="AC20" s="25">
        <f t="shared" si="15"/>
        <v>3.0238102486047693</v>
      </c>
      <c r="AD20" s="25">
        <f t="shared" si="15"/>
        <v>3.8590377113133933</v>
      </c>
      <c r="AE20" s="25">
        <f t="shared" si="15"/>
        <v>2.8337395416515103</v>
      </c>
      <c r="AF20" s="25">
        <f t="shared" si="15"/>
        <v>2.826029385089788</v>
      </c>
      <c r="AG20" s="25">
        <f t="shared" si="15"/>
        <v>2.7920967741935487</v>
      </c>
      <c r="AH20" s="25">
        <f t="shared" si="15"/>
        <v>3.5274094063222816</v>
      </c>
      <c r="AI20" s="25">
        <f t="shared" si="15"/>
        <v>3.7224476439790575</v>
      </c>
      <c r="AJ20" s="25">
        <f t="shared" si="15"/>
        <v>4.270486656200942</v>
      </c>
      <c r="AK20" s="25">
        <f t="shared" si="15"/>
        <v>2.7598030634573303</v>
      </c>
      <c r="AL20" s="25">
        <f t="shared" si="15"/>
        <v>2.902000102103328</v>
      </c>
      <c r="AM20" s="25">
        <f t="shared" si="15"/>
        <v>3.100960732984293</v>
      </c>
      <c r="AN20" s="25">
        <f t="shared" si="15"/>
        <v>2.959813943028486</v>
      </c>
      <c r="AO20" s="25">
        <f t="shared" si="15"/>
        <v>3.070468487394958</v>
      </c>
      <c r="AP20" s="25">
        <f t="shared" si="15"/>
        <v>1.6630804701868491</v>
      </c>
      <c r="AQ20" s="25">
        <f t="shared" si="15"/>
        <v>3.2121946048787113</v>
      </c>
      <c r="AR20" s="25">
        <f t="shared" si="15"/>
        <v>3.477183806548023</v>
      </c>
    </row>
    <row r="21" spans="1:44" s="2" customFormat="1" ht="18.75" customHeight="1" thickBot="1">
      <c r="A21" s="63"/>
      <c r="B21" s="10" t="s">
        <v>0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 t="s">
        <v>14</v>
      </c>
      <c r="Q21" s="26" t="s">
        <v>14</v>
      </c>
      <c r="R21" s="26" t="s">
        <v>14</v>
      </c>
      <c r="S21" s="26" t="s">
        <v>14</v>
      </c>
      <c r="T21" s="26" t="s">
        <v>14</v>
      </c>
      <c r="U21" s="26" t="s">
        <v>14</v>
      </c>
      <c r="V21" s="26" t="s">
        <v>14</v>
      </c>
      <c r="W21" s="26" t="s">
        <v>14</v>
      </c>
      <c r="X21" s="26" t="s">
        <v>14</v>
      </c>
      <c r="Y21" s="26" t="s">
        <v>14</v>
      </c>
      <c r="Z21" s="26" t="s">
        <v>14</v>
      </c>
      <c r="AA21" s="26" t="s">
        <v>14</v>
      </c>
      <c r="AB21" s="26" t="s">
        <v>14</v>
      </c>
      <c r="AC21" s="26" t="s">
        <v>14</v>
      </c>
      <c r="AD21" s="26" t="s">
        <v>14</v>
      </c>
      <c r="AE21" s="26" t="s">
        <v>14</v>
      </c>
      <c r="AF21" s="26" t="s">
        <v>14</v>
      </c>
      <c r="AG21" s="26" t="s">
        <v>14</v>
      </c>
      <c r="AH21" s="26" t="s">
        <v>14</v>
      </c>
      <c r="AI21" s="26" t="s">
        <v>14</v>
      </c>
      <c r="AJ21" s="26" t="s">
        <v>14</v>
      </c>
      <c r="AK21" s="26" t="s">
        <v>14</v>
      </c>
      <c r="AL21" s="26" t="s">
        <v>14</v>
      </c>
      <c r="AM21" s="26" t="s">
        <v>14</v>
      </c>
      <c r="AN21" s="26" t="s">
        <v>14</v>
      </c>
      <c r="AO21" s="26" t="s">
        <v>14</v>
      </c>
      <c r="AP21" s="26" t="s">
        <v>14</v>
      </c>
      <c r="AQ21" s="26" t="s">
        <v>14</v>
      </c>
      <c r="AR21" s="26" t="s">
        <v>14</v>
      </c>
    </row>
    <row r="22" spans="1:44" s="2" customFormat="1" ht="18.75" customHeight="1" thickTop="1">
      <c r="A22" s="61" t="s">
        <v>18</v>
      </c>
      <c r="B22" s="8" t="s">
        <v>4</v>
      </c>
      <c r="C22" s="31">
        <f>C8*0.25%</f>
        <v>1.137</v>
      </c>
      <c r="D22" s="31">
        <f>D8*0.25%</f>
        <v>1.3347499999999999</v>
      </c>
      <c r="E22" s="31">
        <f>E8*0.25%</f>
        <v>1.15375</v>
      </c>
      <c r="F22" s="31">
        <f>F8*0.25%</f>
        <v>1.48475</v>
      </c>
      <c r="G22" s="31">
        <f>G8*0.15%</f>
        <v>0.6198</v>
      </c>
      <c r="H22" s="31">
        <f>H8*0.25%</f>
        <v>1.297</v>
      </c>
      <c r="I22" s="31">
        <f aca="true" t="shared" si="16" ref="I22:AR22">I8*0.25%</f>
        <v>1.4552500000000002</v>
      </c>
      <c r="J22" s="31">
        <f t="shared" si="16"/>
        <v>1.65775</v>
      </c>
      <c r="K22" s="31">
        <f t="shared" si="16"/>
        <v>1.36575</v>
      </c>
      <c r="L22" s="31">
        <f t="shared" si="16"/>
        <v>1.59375</v>
      </c>
      <c r="M22" s="31">
        <f>M8*0.1%</f>
        <v>0.312</v>
      </c>
      <c r="N22" s="31">
        <f t="shared" si="16"/>
        <v>1.6555000000000002</v>
      </c>
      <c r="O22" s="31">
        <f>O8*0.15%</f>
        <v>0.7836</v>
      </c>
      <c r="P22" s="31">
        <f>P8*0.1%</f>
        <v>0.9837</v>
      </c>
      <c r="Q22" s="31">
        <f>Q8*0.15%</f>
        <v>0.59955</v>
      </c>
      <c r="R22" s="31">
        <f t="shared" si="16"/>
        <v>2.16675</v>
      </c>
      <c r="S22" s="31">
        <f t="shared" si="16"/>
        <v>1.44</v>
      </c>
      <c r="T22" s="31">
        <f t="shared" si="16"/>
        <v>1.4852500000000002</v>
      </c>
      <c r="U22" s="31">
        <f t="shared" si="16"/>
        <v>1.42375</v>
      </c>
      <c r="V22" s="31">
        <f t="shared" si="16"/>
        <v>1.19225</v>
      </c>
      <c r="W22" s="31">
        <f t="shared" si="16"/>
        <v>1.1985</v>
      </c>
      <c r="X22" s="31">
        <f t="shared" si="16"/>
        <v>1.2352500000000002</v>
      </c>
      <c r="Y22" s="31">
        <f t="shared" si="16"/>
        <v>1.46125</v>
      </c>
      <c r="Z22" s="31">
        <f>Z8*0.15%</f>
        <v>0.7152000000000001</v>
      </c>
      <c r="AA22" s="31">
        <f t="shared" si="16"/>
        <v>1.50075</v>
      </c>
      <c r="AB22" s="31">
        <f t="shared" si="16"/>
        <v>1.1427500000000002</v>
      </c>
      <c r="AC22" s="31">
        <f t="shared" si="16"/>
        <v>1.4782499999999998</v>
      </c>
      <c r="AD22" s="31">
        <f t="shared" si="16"/>
        <v>0.7690000000000001</v>
      </c>
      <c r="AE22" s="31">
        <f t="shared" si="16"/>
        <v>1.3744999999999998</v>
      </c>
      <c r="AF22" s="31">
        <f t="shared" si="16"/>
        <v>1.37825</v>
      </c>
      <c r="AG22" s="31">
        <f t="shared" si="16"/>
        <v>1.395</v>
      </c>
      <c r="AH22" s="31">
        <f>AH8*0.15%</f>
        <v>0.58365</v>
      </c>
      <c r="AI22" s="31">
        <f t="shared" si="16"/>
        <v>0.42975</v>
      </c>
      <c r="AJ22" s="31">
        <f t="shared" si="16"/>
        <v>0.47775</v>
      </c>
      <c r="AK22" s="31">
        <f t="shared" si="16"/>
        <v>0.457</v>
      </c>
      <c r="AL22" s="31">
        <f t="shared" si="16"/>
        <v>1.22425</v>
      </c>
      <c r="AM22" s="31">
        <f t="shared" si="16"/>
        <v>0.8595</v>
      </c>
      <c r="AN22" s="31">
        <f t="shared" si="16"/>
        <v>0.83375</v>
      </c>
      <c r="AO22" s="31">
        <f t="shared" si="16"/>
        <v>2.023</v>
      </c>
      <c r="AP22" s="31">
        <f>AP8*0.35%</f>
        <v>13.130949999999999</v>
      </c>
      <c r="AQ22" s="31">
        <f t="shared" si="16"/>
        <v>7.3585</v>
      </c>
      <c r="AR22" s="31">
        <f t="shared" si="16"/>
        <v>7.361000000000001</v>
      </c>
    </row>
    <row r="23" spans="1:44" s="2" customFormat="1" ht="18.75" customHeight="1">
      <c r="A23" s="62"/>
      <c r="B23" s="9" t="s">
        <v>13</v>
      </c>
      <c r="C23" s="29">
        <f aca="true" t="shared" si="17" ref="C23:H23">71.18*C22</f>
        <v>80.93166000000001</v>
      </c>
      <c r="D23" s="29">
        <f t="shared" si="17"/>
        <v>95.007505</v>
      </c>
      <c r="E23" s="29">
        <f t="shared" si="17"/>
        <v>82.12392500000001</v>
      </c>
      <c r="F23" s="29">
        <f t="shared" si="17"/>
        <v>105.68450500000002</v>
      </c>
      <c r="G23" s="29">
        <f t="shared" si="17"/>
        <v>44.117364</v>
      </c>
      <c r="H23" s="29">
        <f t="shared" si="17"/>
        <v>92.32046</v>
      </c>
      <c r="I23" s="29">
        <f aca="true" t="shared" si="18" ref="I23:AR23">71.18*I22</f>
        <v>103.58469500000002</v>
      </c>
      <c r="J23" s="29">
        <f t="shared" si="18"/>
        <v>117.99864500000001</v>
      </c>
      <c r="K23" s="29">
        <f t="shared" si="18"/>
        <v>97.21408500000001</v>
      </c>
      <c r="L23" s="29">
        <f t="shared" si="18"/>
        <v>113.44312500000001</v>
      </c>
      <c r="M23" s="29">
        <f t="shared" si="18"/>
        <v>22.208160000000003</v>
      </c>
      <c r="N23" s="29">
        <f t="shared" si="18"/>
        <v>117.83849000000002</v>
      </c>
      <c r="O23" s="29">
        <f t="shared" si="18"/>
        <v>55.776648</v>
      </c>
      <c r="P23" s="29">
        <f t="shared" si="18"/>
        <v>70.019766</v>
      </c>
      <c r="Q23" s="29">
        <f t="shared" si="18"/>
        <v>42.67596900000001</v>
      </c>
      <c r="R23" s="29">
        <f t="shared" si="18"/>
        <v>154.229265</v>
      </c>
      <c r="S23" s="29">
        <f t="shared" si="18"/>
        <v>102.4992</v>
      </c>
      <c r="T23" s="29">
        <f t="shared" si="18"/>
        <v>105.72009500000003</v>
      </c>
      <c r="U23" s="29">
        <f t="shared" si="18"/>
        <v>101.34252500000001</v>
      </c>
      <c r="V23" s="29">
        <f t="shared" si="18"/>
        <v>84.864355</v>
      </c>
      <c r="W23" s="29">
        <f t="shared" si="18"/>
        <v>85.30923</v>
      </c>
      <c r="X23" s="29">
        <f t="shared" si="18"/>
        <v>87.92509500000003</v>
      </c>
      <c r="Y23" s="29">
        <f t="shared" si="18"/>
        <v>104.011775</v>
      </c>
      <c r="Z23" s="29">
        <f t="shared" si="18"/>
        <v>50.90793600000001</v>
      </c>
      <c r="AA23" s="29">
        <f t="shared" si="18"/>
        <v>106.82338500000002</v>
      </c>
      <c r="AB23" s="29">
        <f t="shared" si="18"/>
        <v>81.34094500000002</v>
      </c>
      <c r="AC23" s="29">
        <f t="shared" si="18"/>
        <v>105.221835</v>
      </c>
      <c r="AD23" s="29">
        <f t="shared" si="18"/>
        <v>54.737420000000014</v>
      </c>
      <c r="AE23" s="29">
        <f t="shared" si="18"/>
        <v>97.83691</v>
      </c>
      <c r="AF23" s="29">
        <f t="shared" si="18"/>
        <v>98.103835</v>
      </c>
      <c r="AG23" s="29">
        <f t="shared" si="18"/>
        <v>99.29610000000001</v>
      </c>
      <c r="AH23" s="29">
        <f t="shared" si="18"/>
        <v>41.54420700000001</v>
      </c>
      <c r="AI23" s="29">
        <f t="shared" si="18"/>
        <v>30.589605000000006</v>
      </c>
      <c r="AJ23" s="29">
        <f t="shared" si="18"/>
        <v>34.00624500000001</v>
      </c>
      <c r="AK23" s="29">
        <f t="shared" si="18"/>
        <v>32.52926000000001</v>
      </c>
      <c r="AL23" s="29">
        <f t="shared" si="18"/>
        <v>87.14211500000002</v>
      </c>
      <c r="AM23" s="29">
        <f t="shared" si="18"/>
        <v>61.17921000000001</v>
      </c>
      <c r="AN23" s="29">
        <f t="shared" si="18"/>
        <v>59.34632500000001</v>
      </c>
      <c r="AO23" s="29">
        <f t="shared" si="18"/>
        <v>143.99714000000003</v>
      </c>
      <c r="AP23" s="29">
        <f t="shared" si="18"/>
        <v>934.661021</v>
      </c>
      <c r="AQ23" s="29">
        <f t="shared" si="18"/>
        <v>523.7780300000001</v>
      </c>
      <c r="AR23" s="29">
        <f t="shared" si="18"/>
        <v>523.9559800000001</v>
      </c>
    </row>
    <row r="24" spans="1:44" s="2" customFormat="1" ht="18.75" customHeight="1">
      <c r="A24" s="62"/>
      <c r="B24" s="9" t="s">
        <v>2</v>
      </c>
      <c r="C24" s="29">
        <f aca="true" t="shared" si="19" ref="C24:H24">C23/C7/12</f>
        <v>0.01482916666666667</v>
      </c>
      <c r="D24" s="29">
        <f t="shared" si="19"/>
        <v>0.014829166666666666</v>
      </c>
      <c r="E24" s="29">
        <f t="shared" si="19"/>
        <v>0.01482916666666667</v>
      </c>
      <c r="F24" s="29">
        <f t="shared" si="19"/>
        <v>0.01482916666666667</v>
      </c>
      <c r="G24" s="29">
        <f t="shared" si="19"/>
        <v>0.008897500000000001</v>
      </c>
      <c r="H24" s="29">
        <f t="shared" si="19"/>
        <v>0.014829166666666666</v>
      </c>
      <c r="I24" s="29">
        <f aca="true" t="shared" si="20" ref="I24:AR24">I23/I7/12</f>
        <v>0.01482916666666667</v>
      </c>
      <c r="J24" s="29">
        <f t="shared" si="20"/>
        <v>0.014829166666666666</v>
      </c>
      <c r="K24" s="29">
        <f t="shared" si="20"/>
        <v>0.01482916666666667</v>
      </c>
      <c r="L24" s="29">
        <f t="shared" si="20"/>
        <v>0.01482916666666667</v>
      </c>
      <c r="M24" s="29">
        <f t="shared" si="20"/>
        <v>0.0059316666666666676</v>
      </c>
      <c r="N24" s="29">
        <f t="shared" si="20"/>
        <v>0.01482916666666667</v>
      </c>
      <c r="O24" s="29">
        <f t="shared" si="20"/>
        <v>0.008897500000000001</v>
      </c>
      <c r="P24" s="29">
        <f t="shared" si="20"/>
        <v>0.0059316666666666676</v>
      </c>
      <c r="Q24" s="29">
        <f t="shared" si="20"/>
        <v>0.008897500000000003</v>
      </c>
      <c r="R24" s="29">
        <f t="shared" si="20"/>
        <v>0.014829166666666666</v>
      </c>
      <c r="S24" s="29">
        <f t="shared" si="20"/>
        <v>0.014829166666666666</v>
      </c>
      <c r="T24" s="29">
        <f t="shared" si="20"/>
        <v>0.014829166666666671</v>
      </c>
      <c r="U24" s="29">
        <f t="shared" si="20"/>
        <v>0.01482916666666667</v>
      </c>
      <c r="V24" s="29">
        <f t="shared" si="20"/>
        <v>0.01482916666666667</v>
      </c>
      <c r="W24" s="29">
        <f t="shared" si="20"/>
        <v>0.014829166666666666</v>
      </c>
      <c r="X24" s="29">
        <f t="shared" si="20"/>
        <v>0.014829166666666671</v>
      </c>
      <c r="Y24" s="29">
        <f t="shared" si="20"/>
        <v>0.014829166666666666</v>
      </c>
      <c r="Z24" s="29">
        <f t="shared" si="20"/>
        <v>0.008897500000000001</v>
      </c>
      <c r="AA24" s="29">
        <f t="shared" si="20"/>
        <v>0.014829166666666671</v>
      </c>
      <c r="AB24" s="29">
        <f t="shared" si="20"/>
        <v>0.01482916666666667</v>
      </c>
      <c r="AC24" s="29">
        <f t="shared" si="20"/>
        <v>0.01482916666666667</v>
      </c>
      <c r="AD24" s="29">
        <f t="shared" si="20"/>
        <v>0.01482916666666667</v>
      </c>
      <c r="AE24" s="29">
        <f t="shared" si="20"/>
        <v>0.01482916666666667</v>
      </c>
      <c r="AF24" s="29">
        <f t="shared" si="20"/>
        <v>0.01482916666666667</v>
      </c>
      <c r="AG24" s="29">
        <f t="shared" si="20"/>
        <v>0.01482916666666667</v>
      </c>
      <c r="AH24" s="29">
        <f t="shared" si="20"/>
        <v>0.008897500000000001</v>
      </c>
      <c r="AI24" s="29">
        <f t="shared" si="20"/>
        <v>0.01482916666666667</v>
      </c>
      <c r="AJ24" s="29">
        <f t="shared" si="20"/>
        <v>0.014829166666666671</v>
      </c>
      <c r="AK24" s="29">
        <f t="shared" si="20"/>
        <v>0.01482916666666667</v>
      </c>
      <c r="AL24" s="29">
        <f t="shared" si="20"/>
        <v>0.014829166666666671</v>
      </c>
      <c r="AM24" s="29">
        <f t="shared" si="20"/>
        <v>0.01482916666666667</v>
      </c>
      <c r="AN24" s="29">
        <f t="shared" si="20"/>
        <v>0.01482916666666667</v>
      </c>
      <c r="AO24" s="29">
        <f t="shared" si="20"/>
        <v>0.01482916666666667</v>
      </c>
      <c r="AP24" s="29">
        <f t="shared" si="20"/>
        <v>0.020760833333333336</v>
      </c>
      <c r="AQ24" s="29">
        <f t="shared" si="20"/>
        <v>0.01482916666666667</v>
      </c>
      <c r="AR24" s="29">
        <f t="shared" si="20"/>
        <v>0.01482916666666667</v>
      </c>
    </row>
    <row r="25" spans="1:44" s="2" customFormat="1" ht="18.75" customHeight="1" thickBot="1">
      <c r="A25" s="63"/>
      <c r="B25" s="10" t="s">
        <v>0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  <c r="R25" s="26" t="s">
        <v>14</v>
      </c>
      <c r="S25" s="26" t="s">
        <v>14</v>
      </c>
      <c r="T25" s="26" t="s">
        <v>14</v>
      </c>
      <c r="U25" s="26" t="s">
        <v>14</v>
      </c>
      <c r="V25" s="26" t="s">
        <v>14</v>
      </c>
      <c r="W25" s="26" t="s">
        <v>14</v>
      </c>
      <c r="X25" s="26" t="s">
        <v>14</v>
      </c>
      <c r="Y25" s="26" t="s">
        <v>14</v>
      </c>
      <c r="Z25" s="26" t="s">
        <v>14</v>
      </c>
      <c r="AA25" s="26" t="s">
        <v>14</v>
      </c>
      <c r="AB25" s="26" t="s">
        <v>14</v>
      </c>
      <c r="AC25" s="26" t="s">
        <v>14</v>
      </c>
      <c r="AD25" s="26" t="s">
        <v>14</v>
      </c>
      <c r="AE25" s="26" t="s">
        <v>14</v>
      </c>
      <c r="AF25" s="26" t="s">
        <v>14</v>
      </c>
      <c r="AG25" s="26" t="s">
        <v>14</v>
      </c>
      <c r="AH25" s="26" t="s">
        <v>14</v>
      </c>
      <c r="AI25" s="26" t="s">
        <v>14</v>
      </c>
      <c r="AJ25" s="26" t="s">
        <v>14</v>
      </c>
      <c r="AK25" s="26" t="s">
        <v>14</v>
      </c>
      <c r="AL25" s="26" t="s">
        <v>14</v>
      </c>
      <c r="AM25" s="26" t="s">
        <v>14</v>
      </c>
      <c r="AN25" s="26" t="s">
        <v>14</v>
      </c>
      <c r="AO25" s="26" t="s">
        <v>14</v>
      </c>
      <c r="AP25" s="26" t="s">
        <v>14</v>
      </c>
      <c r="AQ25" s="26" t="s">
        <v>14</v>
      </c>
      <c r="AR25" s="26" t="s">
        <v>14</v>
      </c>
    </row>
    <row r="26" spans="1:44" s="2" customFormat="1" ht="18.75" customHeight="1" thickTop="1">
      <c r="A26" s="61" t="s">
        <v>19</v>
      </c>
      <c r="B26" s="8" t="s">
        <v>5</v>
      </c>
      <c r="C26" s="32">
        <f>C8*0.7%</f>
        <v>3.1835999999999998</v>
      </c>
      <c r="D26" s="32">
        <f>D8*0.7%</f>
        <v>3.7372999999999994</v>
      </c>
      <c r="E26" s="32">
        <f>E8*0.7%</f>
        <v>3.2304999999999997</v>
      </c>
      <c r="F26" s="32">
        <f>F8*0.7%</f>
        <v>4.157299999999999</v>
      </c>
      <c r="G26" s="32">
        <f>G8*0.5%</f>
        <v>2.066</v>
      </c>
      <c r="H26" s="32">
        <f>H8*0.7%</f>
        <v>3.6315999999999993</v>
      </c>
      <c r="I26" s="32">
        <f aca="true" t="shared" si="21" ref="I26:AR26">I8*0.7%</f>
        <v>4.0747</v>
      </c>
      <c r="J26" s="32">
        <f t="shared" si="21"/>
        <v>4.641699999999999</v>
      </c>
      <c r="K26" s="32">
        <f t="shared" si="21"/>
        <v>3.824099999999999</v>
      </c>
      <c r="L26" s="32">
        <f t="shared" si="21"/>
        <v>4.4624999999999995</v>
      </c>
      <c r="M26" s="32">
        <f t="shared" si="21"/>
        <v>2.1839999999999997</v>
      </c>
      <c r="N26" s="32">
        <f t="shared" si="21"/>
        <v>4.6354</v>
      </c>
      <c r="O26" s="32">
        <f t="shared" si="21"/>
        <v>3.6567999999999996</v>
      </c>
      <c r="P26" s="32">
        <f t="shared" si="21"/>
        <v>6.8858999999999995</v>
      </c>
      <c r="Q26" s="32">
        <f t="shared" si="21"/>
        <v>2.7979</v>
      </c>
      <c r="R26" s="32">
        <f t="shared" si="21"/>
        <v>6.0668999999999995</v>
      </c>
      <c r="S26" s="32">
        <f t="shared" si="21"/>
        <v>4.032</v>
      </c>
      <c r="T26" s="32">
        <f t="shared" si="21"/>
        <v>4.1587</v>
      </c>
      <c r="U26" s="32">
        <f t="shared" si="21"/>
        <v>3.9864999999999995</v>
      </c>
      <c r="V26" s="32">
        <f t="shared" si="21"/>
        <v>3.3382999999999994</v>
      </c>
      <c r="W26" s="32">
        <f t="shared" si="21"/>
        <v>3.3557999999999995</v>
      </c>
      <c r="X26" s="32">
        <f t="shared" si="21"/>
        <v>3.4587</v>
      </c>
      <c r="Y26" s="32">
        <f t="shared" si="21"/>
        <v>4.0915</v>
      </c>
      <c r="Z26" s="32">
        <f>Z8*0.4%</f>
        <v>1.9072</v>
      </c>
      <c r="AA26" s="32">
        <f t="shared" si="21"/>
        <v>4.202099999999999</v>
      </c>
      <c r="AB26" s="32">
        <f t="shared" si="21"/>
        <v>3.1997</v>
      </c>
      <c r="AC26" s="32">
        <f t="shared" si="21"/>
        <v>4.139099999999999</v>
      </c>
      <c r="AD26" s="32">
        <f t="shared" si="21"/>
        <v>2.1532</v>
      </c>
      <c r="AE26" s="32">
        <f t="shared" si="21"/>
        <v>3.8485999999999994</v>
      </c>
      <c r="AF26" s="32">
        <f t="shared" si="21"/>
        <v>3.8590999999999993</v>
      </c>
      <c r="AG26" s="32">
        <f t="shared" si="21"/>
        <v>3.9059999999999997</v>
      </c>
      <c r="AH26" s="32">
        <f t="shared" si="21"/>
        <v>2.7237</v>
      </c>
      <c r="AI26" s="32">
        <f t="shared" si="21"/>
        <v>1.2032999999999998</v>
      </c>
      <c r="AJ26" s="32">
        <f t="shared" si="21"/>
        <v>1.3377</v>
      </c>
      <c r="AK26" s="32">
        <f t="shared" si="21"/>
        <v>1.2795999999999998</v>
      </c>
      <c r="AL26" s="32">
        <f t="shared" si="21"/>
        <v>3.4278999999999997</v>
      </c>
      <c r="AM26" s="32">
        <f t="shared" si="21"/>
        <v>2.4065999999999996</v>
      </c>
      <c r="AN26" s="32">
        <f t="shared" si="21"/>
        <v>2.3345</v>
      </c>
      <c r="AO26" s="32">
        <f t="shared" si="21"/>
        <v>5.6644</v>
      </c>
      <c r="AP26" s="32">
        <f>AP8*5%</f>
        <v>187.585</v>
      </c>
      <c r="AQ26" s="32">
        <f t="shared" si="21"/>
        <v>20.6038</v>
      </c>
      <c r="AR26" s="32">
        <f t="shared" si="21"/>
        <v>20.610799999999998</v>
      </c>
    </row>
    <row r="27" spans="1:44" s="2" customFormat="1" ht="18.75" customHeight="1">
      <c r="A27" s="62"/>
      <c r="B27" s="9" t="s">
        <v>13</v>
      </c>
      <c r="C27" s="29">
        <f aca="true" t="shared" si="22" ref="C27:H27">45.32*C26</f>
        <v>144.28075199999998</v>
      </c>
      <c r="D27" s="29">
        <f t="shared" si="22"/>
        <v>169.37443599999997</v>
      </c>
      <c r="E27" s="29">
        <f t="shared" si="22"/>
        <v>146.40625999999997</v>
      </c>
      <c r="F27" s="29">
        <f t="shared" si="22"/>
        <v>188.40883599999998</v>
      </c>
      <c r="G27" s="29">
        <f t="shared" si="22"/>
        <v>93.63112</v>
      </c>
      <c r="H27" s="29">
        <f t="shared" si="22"/>
        <v>164.58411199999998</v>
      </c>
      <c r="I27" s="29">
        <f aca="true" t="shared" si="23" ref="I27:AR27">45.32*I26</f>
        <v>184.665404</v>
      </c>
      <c r="J27" s="29">
        <f t="shared" si="23"/>
        <v>210.36184399999996</v>
      </c>
      <c r="K27" s="29">
        <f t="shared" si="23"/>
        <v>173.30821199999997</v>
      </c>
      <c r="L27" s="29">
        <f t="shared" si="23"/>
        <v>202.24049999999997</v>
      </c>
      <c r="M27" s="29">
        <f t="shared" si="23"/>
        <v>98.97887999999999</v>
      </c>
      <c r="N27" s="29">
        <f t="shared" si="23"/>
        <v>210.076328</v>
      </c>
      <c r="O27" s="29">
        <f t="shared" si="23"/>
        <v>165.72617599999998</v>
      </c>
      <c r="P27" s="29">
        <f t="shared" si="23"/>
        <v>312.068988</v>
      </c>
      <c r="Q27" s="29">
        <f t="shared" si="23"/>
        <v>126.800828</v>
      </c>
      <c r="R27" s="29">
        <f t="shared" si="23"/>
        <v>274.951908</v>
      </c>
      <c r="S27" s="29">
        <f t="shared" si="23"/>
        <v>182.73024</v>
      </c>
      <c r="T27" s="29">
        <f t="shared" si="23"/>
        <v>188.47228399999997</v>
      </c>
      <c r="U27" s="29">
        <f t="shared" si="23"/>
        <v>180.66817999999998</v>
      </c>
      <c r="V27" s="29">
        <f t="shared" si="23"/>
        <v>151.29175599999996</v>
      </c>
      <c r="W27" s="29">
        <f t="shared" si="23"/>
        <v>152.08485599999997</v>
      </c>
      <c r="X27" s="29">
        <f t="shared" si="23"/>
        <v>156.74828399999998</v>
      </c>
      <c r="Y27" s="29">
        <f t="shared" si="23"/>
        <v>185.42678</v>
      </c>
      <c r="Z27" s="29">
        <f t="shared" si="23"/>
        <v>86.434304</v>
      </c>
      <c r="AA27" s="29">
        <f t="shared" si="23"/>
        <v>190.43917199999996</v>
      </c>
      <c r="AB27" s="29">
        <f t="shared" si="23"/>
        <v>145.010404</v>
      </c>
      <c r="AC27" s="29">
        <f t="shared" si="23"/>
        <v>187.58401199999997</v>
      </c>
      <c r="AD27" s="29">
        <f t="shared" si="23"/>
        <v>97.583024</v>
      </c>
      <c r="AE27" s="29">
        <f t="shared" si="23"/>
        <v>174.41855199999998</v>
      </c>
      <c r="AF27" s="29">
        <f t="shared" si="23"/>
        <v>174.89441199999996</v>
      </c>
      <c r="AG27" s="29">
        <f t="shared" si="23"/>
        <v>177.01991999999998</v>
      </c>
      <c r="AH27" s="29">
        <f t="shared" si="23"/>
        <v>123.438084</v>
      </c>
      <c r="AI27" s="29">
        <f t="shared" si="23"/>
        <v>54.53355599999999</v>
      </c>
      <c r="AJ27" s="29">
        <f t="shared" si="23"/>
        <v>60.62456399999999</v>
      </c>
      <c r="AK27" s="29">
        <f t="shared" si="23"/>
        <v>57.991471999999995</v>
      </c>
      <c r="AL27" s="29">
        <f t="shared" si="23"/>
        <v>155.35242799999997</v>
      </c>
      <c r="AM27" s="29">
        <f t="shared" si="23"/>
        <v>109.06711199999998</v>
      </c>
      <c r="AN27" s="29">
        <f t="shared" si="23"/>
        <v>105.79954</v>
      </c>
      <c r="AO27" s="29">
        <f t="shared" si="23"/>
        <v>256.710608</v>
      </c>
      <c r="AP27" s="29">
        <f t="shared" si="23"/>
        <v>8501.352200000001</v>
      </c>
      <c r="AQ27" s="29">
        <f t="shared" si="23"/>
        <v>933.764216</v>
      </c>
      <c r="AR27" s="29">
        <f t="shared" si="23"/>
        <v>934.0814559999999</v>
      </c>
    </row>
    <row r="28" spans="1:44" s="2" customFormat="1" ht="18.75" customHeight="1">
      <c r="A28" s="62"/>
      <c r="B28" s="9" t="s">
        <v>2</v>
      </c>
      <c r="C28" s="29">
        <f aca="true" t="shared" si="24" ref="C28:H28">C27/C7/12</f>
        <v>0.026436666666666664</v>
      </c>
      <c r="D28" s="29">
        <f t="shared" si="24"/>
        <v>0.026436666666666664</v>
      </c>
      <c r="E28" s="29">
        <f t="shared" si="24"/>
        <v>0.026436666666666664</v>
      </c>
      <c r="F28" s="29">
        <f t="shared" si="24"/>
        <v>0.026436666666666664</v>
      </c>
      <c r="G28" s="29">
        <f t="shared" si="24"/>
        <v>0.018883333333333332</v>
      </c>
      <c r="H28" s="29">
        <f t="shared" si="24"/>
        <v>0.026436666666666664</v>
      </c>
      <c r="I28" s="29">
        <f aca="true" t="shared" si="25" ref="I28:AR28">I27/I7/12</f>
        <v>0.026436666666666664</v>
      </c>
      <c r="J28" s="29">
        <f t="shared" si="25"/>
        <v>0.02643666666666666</v>
      </c>
      <c r="K28" s="29">
        <f t="shared" si="25"/>
        <v>0.026436666666666664</v>
      </c>
      <c r="L28" s="29">
        <f t="shared" si="25"/>
        <v>0.026436666666666664</v>
      </c>
      <c r="M28" s="29">
        <f t="shared" si="25"/>
        <v>0.026436666666666664</v>
      </c>
      <c r="N28" s="29">
        <f t="shared" si="25"/>
        <v>0.026436666666666664</v>
      </c>
      <c r="O28" s="29">
        <f t="shared" si="25"/>
        <v>0.026436666666666664</v>
      </c>
      <c r="P28" s="29">
        <f t="shared" si="25"/>
        <v>0.026436666666666664</v>
      </c>
      <c r="Q28" s="29">
        <f t="shared" si="25"/>
        <v>0.026436666666666667</v>
      </c>
      <c r="R28" s="29">
        <f t="shared" si="25"/>
        <v>0.026436666666666664</v>
      </c>
      <c r="S28" s="29">
        <f t="shared" si="25"/>
        <v>0.026436666666666667</v>
      </c>
      <c r="T28" s="29">
        <f t="shared" si="25"/>
        <v>0.026436666666666664</v>
      </c>
      <c r="U28" s="29">
        <f t="shared" si="25"/>
        <v>0.026436666666666664</v>
      </c>
      <c r="V28" s="29">
        <f t="shared" si="25"/>
        <v>0.026436666666666664</v>
      </c>
      <c r="W28" s="29">
        <f t="shared" si="25"/>
        <v>0.026436666666666664</v>
      </c>
      <c r="X28" s="29">
        <f t="shared" si="25"/>
        <v>0.026436666666666664</v>
      </c>
      <c r="Y28" s="29">
        <f t="shared" si="25"/>
        <v>0.026436666666666667</v>
      </c>
      <c r="Z28" s="29">
        <f t="shared" si="25"/>
        <v>0.015106666666666666</v>
      </c>
      <c r="AA28" s="29">
        <f t="shared" si="25"/>
        <v>0.026436666666666664</v>
      </c>
      <c r="AB28" s="29">
        <f t="shared" si="25"/>
        <v>0.026436666666666664</v>
      </c>
      <c r="AC28" s="29">
        <f t="shared" si="25"/>
        <v>0.026436666666666664</v>
      </c>
      <c r="AD28" s="29">
        <f t="shared" si="25"/>
        <v>0.026436666666666664</v>
      </c>
      <c r="AE28" s="29">
        <f t="shared" si="25"/>
        <v>0.026436666666666664</v>
      </c>
      <c r="AF28" s="29">
        <f t="shared" si="25"/>
        <v>0.026436666666666664</v>
      </c>
      <c r="AG28" s="29">
        <f t="shared" si="25"/>
        <v>0.026436666666666664</v>
      </c>
      <c r="AH28" s="29">
        <f t="shared" si="25"/>
        <v>0.026436666666666664</v>
      </c>
      <c r="AI28" s="29">
        <f t="shared" si="25"/>
        <v>0.02643666666666666</v>
      </c>
      <c r="AJ28" s="29">
        <f t="shared" si="25"/>
        <v>0.026436666666666664</v>
      </c>
      <c r="AK28" s="29">
        <f t="shared" si="25"/>
        <v>0.026436666666666664</v>
      </c>
      <c r="AL28" s="29">
        <f t="shared" si="25"/>
        <v>0.026436666666666664</v>
      </c>
      <c r="AM28" s="29">
        <f t="shared" si="25"/>
        <v>0.02643666666666666</v>
      </c>
      <c r="AN28" s="29">
        <f t="shared" si="25"/>
        <v>0.026436666666666664</v>
      </c>
      <c r="AO28" s="29">
        <f t="shared" si="25"/>
        <v>0.026436666666666664</v>
      </c>
      <c r="AP28" s="29">
        <f t="shared" si="25"/>
        <v>0.18883333333333338</v>
      </c>
      <c r="AQ28" s="29">
        <f t="shared" si="25"/>
        <v>0.026436666666666667</v>
      </c>
      <c r="AR28" s="29">
        <f t="shared" si="25"/>
        <v>0.026436666666666664</v>
      </c>
    </row>
    <row r="29" spans="1:44" s="2" customFormat="1" ht="18.75" customHeight="1" thickBot="1">
      <c r="A29" s="63"/>
      <c r="B29" s="10" t="s">
        <v>0</v>
      </c>
      <c r="C29" s="26" t="s">
        <v>14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 t="s">
        <v>14</v>
      </c>
      <c r="O29" s="26" t="s">
        <v>14</v>
      </c>
      <c r="P29" s="26" t="s">
        <v>14</v>
      </c>
      <c r="Q29" s="26" t="s">
        <v>14</v>
      </c>
      <c r="R29" s="26" t="s">
        <v>14</v>
      </c>
      <c r="S29" s="26" t="s">
        <v>14</v>
      </c>
      <c r="T29" s="26" t="s">
        <v>14</v>
      </c>
      <c r="U29" s="26" t="s">
        <v>14</v>
      </c>
      <c r="V29" s="26" t="s">
        <v>14</v>
      </c>
      <c r="W29" s="26" t="s">
        <v>14</v>
      </c>
      <c r="X29" s="26" t="s">
        <v>14</v>
      </c>
      <c r="Y29" s="26" t="s">
        <v>14</v>
      </c>
      <c r="Z29" s="26" t="s">
        <v>14</v>
      </c>
      <c r="AA29" s="26" t="s">
        <v>14</v>
      </c>
      <c r="AB29" s="26" t="s">
        <v>14</v>
      </c>
      <c r="AC29" s="26" t="s">
        <v>14</v>
      </c>
      <c r="AD29" s="26" t="s">
        <v>14</v>
      </c>
      <c r="AE29" s="26" t="s">
        <v>14</v>
      </c>
      <c r="AF29" s="26" t="s">
        <v>14</v>
      </c>
      <c r="AG29" s="26" t="s">
        <v>14</v>
      </c>
      <c r="AH29" s="26" t="s">
        <v>14</v>
      </c>
      <c r="AI29" s="26" t="s">
        <v>14</v>
      </c>
      <c r="AJ29" s="26" t="s">
        <v>14</v>
      </c>
      <c r="AK29" s="26" t="s">
        <v>14</v>
      </c>
      <c r="AL29" s="26" t="s">
        <v>14</v>
      </c>
      <c r="AM29" s="26" t="s">
        <v>14</v>
      </c>
      <c r="AN29" s="26" t="s">
        <v>14</v>
      </c>
      <c r="AO29" s="26" t="s">
        <v>14</v>
      </c>
      <c r="AP29" s="26" t="s">
        <v>14</v>
      </c>
      <c r="AQ29" s="26" t="s">
        <v>14</v>
      </c>
      <c r="AR29" s="26" t="s">
        <v>14</v>
      </c>
    </row>
    <row r="30" spans="1:44" s="16" customFormat="1" ht="18.75" customHeight="1" thickTop="1">
      <c r="A30" s="61" t="s">
        <v>20</v>
      </c>
      <c r="B30" s="11" t="s">
        <v>15</v>
      </c>
      <c r="C30" s="33" t="s">
        <v>22</v>
      </c>
      <c r="D30" s="33" t="s">
        <v>22</v>
      </c>
      <c r="E30" s="33" t="s">
        <v>22</v>
      </c>
      <c r="F30" s="33" t="s">
        <v>22</v>
      </c>
      <c r="G30" s="33" t="s">
        <v>22</v>
      </c>
      <c r="H30" s="33" t="s">
        <v>23</v>
      </c>
      <c r="I30" s="33" t="s">
        <v>34</v>
      </c>
      <c r="J30" s="33" t="s">
        <v>34</v>
      </c>
      <c r="K30" s="33" t="s">
        <v>35</v>
      </c>
      <c r="L30" s="33" t="s">
        <v>32</v>
      </c>
      <c r="M30" s="33" t="s">
        <v>28</v>
      </c>
      <c r="N30" s="33" t="s">
        <v>22</v>
      </c>
      <c r="O30" s="33" t="s">
        <v>24</v>
      </c>
      <c r="P30" s="33" t="s">
        <v>22</v>
      </c>
      <c r="Q30" s="33" t="s">
        <v>22</v>
      </c>
      <c r="R30" s="33" t="s">
        <v>22</v>
      </c>
      <c r="S30" s="33" t="s">
        <v>22</v>
      </c>
      <c r="T30" s="33" t="s">
        <v>22</v>
      </c>
      <c r="U30" s="33" t="s">
        <v>22</v>
      </c>
      <c r="V30" s="33" t="s">
        <v>23</v>
      </c>
      <c r="W30" s="33" t="s">
        <v>23</v>
      </c>
      <c r="X30" s="33" t="s">
        <v>23</v>
      </c>
      <c r="Y30" s="33" t="s">
        <v>34</v>
      </c>
      <c r="Z30" s="33" t="s">
        <v>33</v>
      </c>
      <c r="AA30" s="33" t="s">
        <v>34</v>
      </c>
      <c r="AB30" s="33" t="s">
        <v>30</v>
      </c>
      <c r="AC30" s="33" t="s">
        <v>34</v>
      </c>
      <c r="AD30" s="33" t="s">
        <v>29</v>
      </c>
      <c r="AE30" s="33" t="s">
        <v>45</v>
      </c>
      <c r="AF30" s="33" t="s">
        <v>31</v>
      </c>
      <c r="AG30" s="33" t="s">
        <v>45</v>
      </c>
      <c r="AH30" s="33" t="s">
        <v>32</v>
      </c>
      <c r="AI30" s="33" t="s">
        <v>26</v>
      </c>
      <c r="AJ30" s="33" t="s">
        <v>27</v>
      </c>
      <c r="AK30" s="33" t="s">
        <v>27</v>
      </c>
      <c r="AL30" s="33" t="s">
        <v>23</v>
      </c>
      <c r="AM30" s="33" t="s">
        <v>23</v>
      </c>
      <c r="AN30" s="33" t="s">
        <v>24</v>
      </c>
      <c r="AO30" s="33" t="s">
        <v>23</v>
      </c>
      <c r="AP30" s="33" t="s">
        <v>22</v>
      </c>
      <c r="AQ30" s="33" t="s">
        <v>22</v>
      </c>
      <c r="AR30" s="33" t="s">
        <v>22</v>
      </c>
    </row>
    <row r="31" spans="1:44" s="2" customFormat="1" ht="18.75" customHeight="1">
      <c r="A31" s="62"/>
      <c r="B31" s="13" t="s">
        <v>4</v>
      </c>
      <c r="C31" s="34">
        <f aca="true" t="shared" si="26" ref="C31:H31">C30*8%</f>
        <v>0</v>
      </c>
      <c r="D31" s="34">
        <f t="shared" si="26"/>
        <v>0</v>
      </c>
      <c r="E31" s="34">
        <f t="shared" si="26"/>
        <v>0</v>
      </c>
      <c r="F31" s="34">
        <f t="shared" si="26"/>
        <v>0</v>
      </c>
      <c r="G31" s="34">
        <f t="shared" si="26"/>
        <v>0</v>
      </c>
      <c r="H31" s="34">
        <f t="shared" si="26"/>
        <v>0.96</v>
      </c>
      <c r="I31" s="34">
        <f aca="true" t="shared" si="27" ref="I31:AR31">I30*8%</f>
        <v>1.92</v>
      </c>
      <c r="J31" s="34">
        <f t="shared" si="27"/>
        <v>1.92</v>
      </c>
      <c r="K31" s="34">
        <f t="shared" si="27"/>
        <v>2</v>
      </c>
      <c r="L31" s="34">
        <f t="shared" si="27"/>
        <v>1.44</v>
      </c>
      <c r="M31" s="34">
        <f t="shared" si="27"/>
        <v>0.56</v>
      </c>
      <c r="N31" s="34">
        <f t="shared" si="27"/>
        <v>0</v>
      </c>
      <c r="O31" s="34">
        <f t="shared" si="27"/>
        <v>1.28</v>
      </c>
      <c r="P31" s="34">
        <f t="shared" si="27"/>
        <v>0</v>
      </c>
      <c r="Q31" s="34">
        <f t="shared" si="27"/>
        <v>0</v>
      </c>
      <c r="R31" s="34">
        <f t="shared" si="27"/>
        <v>0</v>
      </c>
      <c r="S31" s="34">
        <f t="shared" si="27"/>
        <v>0</v>
      </c>
      <c r="T31" s="34">
        <f t="shared" si="27"/>
        <v>0</v>
      </c>
      <c r="U31" s="34">
        <f t="shared" si="27"/>
        <v>0</v>
      </c>
      <c r="V31" s="34">
        <f t="shared" si="27"/>
        <v>0.96</v>
      </c>
      <c r="W31" s="34">
        <f t="shared" si="27"/>
        <v>0.96</v>
      </c>
      <c r="X31" s="34">
        <f t="shared" si="27"/>
        <v>0.96</v>
      </c>
      <c r="Y31" s="34">
        <f t="shared" si="27"/>
        <v>1.92</v>
      </c>
      <c r="Z31" s="34">
        <f t="shared" si="27"/>
        <v>1.76</v>
      </c>
      <c r="AA31" s="34">
        <f t="shared" si="27"/>
        <v>1.92</v>
      </c>
      <c r="AB31" s="34">
        <f t="shared" si="27"/>
        <v>1.12</v>
      </c>
      <c r="AC31" s="34">
        <f t="shared" si="27"/>
        <v>1.92</v>
      </c>
      <c r="AD31" s="34">
        <f t="shared" si="27"/>
        <v>0.72</v>
      </c>
      <c r="AE31" s="34">
        <f t="shared" si="27"/>
        <v>2.16</v>
      </c>
      <c r="AF31" s="34">
        <f t="shared" si="27"/>
        <v>1.36</v>
      </c>
      <c r="AG31" s="34">
        <f t="shared" si="27"/>
        <v>2.16</v>
      </c>
      <c r="AH31" s="34">
        <f t="shared" si="27"/>
        <v>1.44</v>
      </c>
      <c r="AI31" s="34">
        <f t="shared" si="27"/>
        <v>0.32</v>
      </c>
      <c r="AJ31" s="34">
        <f t="shared" si="27"/>
        <v>0.48</v>
      </c>
      <c r="AK31" s="34">
        <f t="shared" si="27"/>
        <v>0.48</v>
      </c>
      <c r="AL31" s="34">
        <f t="shared" si="27"/>
        <v>0.96</v>
      </c>
      <c r="AM31" s="34">
        <f t="shared" si="27"/>
        <v>0.96</v>
      </c>
      <c r="AN31" s="34">
        <f t="shared" si="27"/>
        <v>1.28</v>
      </c>
      <c r="AO31" s="34">
        <f t="shared" si="27"/>
        <v>0.96</v>
      </c>
      <c r="AP31" s="34">
        <f t="shared" si="27"/>
        <v>0</v>
      </c>
      <c r="AQ31" s="34">
        <f t="shared" si="27"/>
        <v>0</v>
      </c>
      <c r="AR31" s="34">
        <f t="shared" si="27"/>
        <v>0</v>
      </c>
    </row>
    <row r="32" spans="1:44" s="2" customFormat="1" ht="18.75" customHeight="1">
      <c r="A32" s="62"/>
      <c r="B32" s="14" t="s">
        <v>1</v>
      </c>
      <c r="C32" s="30">
        <f aca="true" t="shared" si="28" ref="C32:H32">C31*1209.48</f>
        <v>0</v>
      </c>
      <c r="D32" s="30">
        <f t="shared" si="28"/>
        <v>0</v>
      </c>
      <c r="E32" s="30">
        <f t="shared" si="28"/>
        <v>0</v>
      </c>
      <c r="F32" s="30">
        <f t="shared" si="28"/>
        <v>0</v>
      </c>
      <c r="G32" s="30">
        <f t="shared" si="28"/>
        <v>0</v>
      </c>
      <c r="H32" s="30">
        <f t="shared" si="28"/>
        <v>1161.1008</v>
      </c>
      <c r="I32" s="30">
        <f aca="true" t="shared" si="29" ref="I32:AR32">I31*1209.48</f>
        <v>2322.2016</v>
      </c>
      <c r="J32" s="30">
        <f t="shared" si="29"/>
        <v>2322.2016</v>
      </c>
      <c r="K32" s="30">
        <f t="shared" si="29"/>
        <v>2418.96</v>
      </c>
      <c r="L32" s="30">
        <f t="shared" si="29"/>
        <v>1741.6512</v>
      </c>
      <c r="M32" s="30">
        <f t="shared" si="29"/>
        <v>677.3088</v>
      </c>
      <c r="N32" s="30">
        <f t="shared" si="29"/>
        <v>0</v>
      </c>
      <c r="O32" s="30">
        <f t="shared" si="29"/>
        <v>1548.1344000000001</v>
      </c>
      <c r="P32" s="30">
        <f t="shared" si="29"/>
        <v>0</v>
      </c>
      <c r="Q32" s="30">
        <f t="shared" si="29"/>
        <v>0</v>
      </c>
      <c r="R32" s="30">
        <f t="shared" si="29"/>
        <v>0</v>
      </c>
      <c r="S32" s="30">
        <f t="shared" si="29"/>
        <v>0</v>
      </c>
      <c r="T32" s="30">
        <f t="shared" si="29"/>
        <v>0</v>
      </c>
      <c r="U32" s="30">
        <f t="shared" si="29"/>
        <v>0</v>
      </c>
      <c r="V32" s="30">
        <f t="shared" si="29"/>
        <v>1161.1008</v>
      </c>
      <c r="W32" s="30">
        <f t="shared" si="29"/>
        <v>1161.1008</v>
      </c>
      <c r="X32" s="30">
        <f t="shared" si="29"/>
        <v>1161.1008</v>
      </c>
      <c r="Y32" s="30">
        <f t="shared" si="29"/>
        <v>2322.2016</v>
      </c>
      <c r="Z32" s="30">
        <f t="shared" si="29"/>
        <v>2128.6848</v>
      </c>
      <c r="AA32" s="30">
        <f t="shared" si="29"/>
        <v>2322.2016</v>
      </c>
      <c r="AB32" s="30">
        <f t="shared" si="29"/>
        <v>1354.6176</v>
      </c>
      <c r="AC32" s="30">
        <f t="shared" si="29"/>
        <v>2322.2016</v>
      </c>
      <c r="AD32" s="30">
        <f t="shared" si="29"/>
        <v>870.8256</v>
      </c>
      <c r="AE32" s="30">
        <f t="shared" si="29"/>
        <v>2612.4768000000004</v>
      </c>
      <c r="AF32" s="30">
        <f t="shared" si="29"/>
        <v>1644.8928</v>
      </c>
      <c r="AG32" s="30">
        <f t="shared" si="29"/>
        <v>2612.4768000000004</v>
      </c>
      <c r="AH32" s="30">
        <f t="shared" si="29"/>
        <v>1741.6512</v>
      </c>
      <c r="AI32" s="30">
        <f t="shared" si="29"/>
        <v>387.03360000000004</v>
      </c>
      <c r="AJ32" s="30">
        <f t="shared" si="29"/>
        <v>580.5504</v>
      </c>
      <c r="AK32" s="30">
        <f t="shared" si="29"/>
        <v>580.5504</v>
      </c>
      <c r="AL32" s="30">
        <f t="shared" si="29"/>
        <v>1161.1008</v>
      </c>
      <c r="AM32" s="30">
        <f t="shared" si="29"/>
        <v>1161.1008</v>
      </c>
      <c r="AN32" s="30">
        <f t="shared" si="29"/>
        <v>1548.1344000000001</v>
      </c>
      <c r="AO32" s="30">
        <f t="shared" si="29"/>
        <v>1161.1008</v>
      </c>
      <c r="AP32" s="30">
        <f t="shared" si="29"/>
        <v>0</v>
      </c>
      <c r="AQ32" s="30">
        <f t="shared" si="29"/>
        <v>0</v>
      </c>
      <c r="AR32" s="30">
        <f t="shared" si="29"/>
        <v>0</v>
      </c>
    </row>
    <row r="33" spans="1:44" s="2" customFormat="1" ht="18.75" customHeight="1">
      <c r="A33" s="62"/>
      <c r="B33" s="14" t="s">
        <v>2</v>
      </c>
      <c r="C33" s="25">
        <f aca="true" t="shared" si="30" ref="C33:H33">C32/C7</f>
        <v>0</v>
      </c>
      <c r="D33" s="25">
        <f t="shared" si="30"/>
        <v>0</v>
      </c>
      <c r="E33" s="25">
        <f t="shared" si="30"/>
        <v>0</v>
      </c>
      <c r="F33" s="25">
        <f t="shared" si="30"/>
        <v>0</v>
      </c>
      <c r="G33" s="25">
        <f t="shared" si="30"/>
        <v>0</v>
      </c>
      <c r="H33" s="25">
        <f t="shared" si="30"/>
        <v>2.2380508866615267</v>
      </c>
      <c r="I33" s="25">
        <f aca="true" t="shared" si="31" ref="I33:AR33">I32/I7</f>
        <v>3.989351657790757</v>
      </c>
      <c r="J33" s="25">
        <f t="shared" si="31"/>
        <v>3.5020383049313826</v>
      </c>
      <c r="K33" s="25">
        <f t="shared" si="31"/>
        <v>4.427896760021967</v>
      </c>
      <c r="L33" s="25">
        <f t="shared" si="31"/>
        <v>2.7320018823529413</v>
      </c>
      <c r="M33" s="25">
        <f t="shared" si="31"/>
        <v>2.1708615384615384</v>
      </c>
      <c r="N33" s="25">
        <f t="shared" si="31"/>
        <v>0</v>
      </c>
      <c r="O33" s="25">
        <f t="shared" si="31"/>
        <v>2.963503828483921</v>
      </c>
      <c r="P33" s="25">
        <f t="shared" si="31"/>
        <v>0</v>
      </c>
      <c r="Q33" s="25">
        <f t="shared" si="31"/>
        <v>0</v>
      </c>
      <c r="R33" s="25">
        <f t="shared" si="31"/>
        <v>0</v>
      </c>
      <c r="S33" s="25">
        <f t="shared" si="31"/>
        <v>0</v>
      </c>
      <c r="T33" s="25">
        <f t="shared" si="31"/>
        <v>0</v>
      </c>
      <c r="U33" s="25">
        <f t="shared" si="31"/>
        <v>0</v>
      </c>
      <c r="V33" s="25">
        <f t="shared" si="31"/>
        <v>2.4346840008387503</v>
      </c>
      <c r="W33" s="25">
        <f t="shared" si="31"/>
        <v>2.4219874843554443</v>
      </c>
      <c r="X33" s="25">
        <f t="shared" si="31"/>
        <v>2.3499307832422582</v>
      </c>
      <c r="Y33" s="25">
        <f t="shared" si="31"/>
        <v>3.972971086398631</v>
      </c>
      <c r="Z33" s="25">
        <f t="shared" si="31"/>
        <v>4.464523489932886</v>
      </c>
      <c r="AA33" s="25">
        <f t="shared" si="31"/>
        <v>3.86840179910045</v>
      </c>
      <c r="AB33" s="25">
        <f t="shared" si="31"/>
        <v>2.9635038284839204</v>
      </c>
      <c r="AC33" s="25">
        <f t="shared" si="31"/>
        <v>3.927281582952816</v>
      </c>
      <c r="AD33" s="25">
        <f t="shared" si="31"/>
        <v>2.8310325097529256</v>
      </c>
      <c r="AE33" s="25">
        <f t="shared" si="31"/>
        <v>4.751685703892326</v>
      </c>
      <c r="AF33" s="25">
        <f t="shared" si="31"/>
        <v>2.9836618900779976</v>
      </c>
      <c r="AG33" s="25">
        <f t="shared" si="31"/>
        <v>4.681858064516129</v>
      </c>
      <c r="AH33" s="25">
        <f t="shared" si="31"/>
        <v>4.476101773323053</v>
      </c>
      <c r="AI33" s="25">
        <f t="shared" si="31"/>
        <v>2.2515043630017453</v>
      </c>
      <c r="AJ33" s="25">
        <f t="shared" si="31"/>
        <v>3.037940345368917</v>
      </c>
      <c r="AK33" s="25">
        <f t="shared" si="31"/>
        <v>3.175877461706783</v>
      </c>
      <c r="AL33" s="25">
        <f t="shared" si="31"/>
        <v>2.371045129671227</v>
      </c>
      <c r="AM33" s="25">
        <f t="shared" si="31"/>
        <v>3.3772565445026177</v>
      </c>
      <c r="AN33" s="25">
        <f t="shared" si="31"/>
        <v>4.64208215892054</v>
      </c>
      <c r="AO33" s="25">
        <f t="shared" si="31"/>
        <v>1.434874938210578</v>
      </c>
      <c r="AP33" s="25">
        <f t="shared" si="31"/>
        <v>0</v>
      </c>
      <c r="AQ33" s="25">
        <f t="shared" si="31"/>
        <v>0</v>
      </c>
      <c r="AR33" s="25">
        <f t="shared" si="31"/>
        <v>0</v>
      </c>
    </row>
    <row r="34" spans="1:44" s="2" customFormat="1" ht="18.75" customHeight="1" thickBot="1">
      <c r="A34" s="63"/>
      <c r="B34" s="10" t="s">
        <v>0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 t="s">
        <v>14</v>
      </c>
      <c r="Q34" s="26" t="s">
        <v>14</v>
      </c>
      <c r="R34" s="26" t="s">
        <v>14</v>
      </c>
      <c r="S34" s="26" t="s">
        <v>14</v>
      </c>
      <c r="T34" s="26" t="s">
        <v>14</v>
      </c>
      <c r="U34" s="26" t="s">
        <v>14</v>
      </c>
      <c r="V34" s="26" t="s">
        <v>14</v>
      </c>
      <c r="W34" s="26" t="s">
        <v>14</v>
      </c>
      <c r="X34" s="26" t="s">
        <v>14</v>
      </c>
      <c r="Y34" s="26" t="s">
        <v>14</v>
      </c>
      <c r="Z34" s="26" t="s">
        <v>14</v>
      </c>
      <c r="AA34" s="26" t="s">
        <v>14</v>
      </c>
      <c r="AB34" s="26" t="s">
        <v>14</v>
      </c>
      <c r="AC34" s="26" t="s">
        <v>14</v>
      </c>
      <c r="AD34" s="26" t="s">
        <v>14</v>
      </c>
      <c r="AE34" s="26" t="s">
        <v>14</v>
      </c>
      <c r="AF34" s="26" t="s">
        <v>14</v>
      </c>
      <c r="AG34" s="26" t="s">
        <v>14</v>
      </c>
      <c r="AH34" s="26" t="s">
        <v>14</v>
      </c>
      <c r="AI34" s="26" t="s">
        <v>14</v>
      </c>
      <c r="AJ34" s="26" t="s">
        <v>14</v>
      </c>
      <c r="AK34" s="26" t="s">
        <v>14</v>
      </c>
      <c r="AL34" s="26" t="s">
        <v>14</v>
      </c>
      <c r="AM34" s="26" t="s">
        <v>14</v>
      </c>
      <c r="AN34" s="26" t="s">
        <v>14</v>
      </c>
      <c r="AO34" s="26" t="s">
        <v>14</v>
      </c>
      <c r="AP34" s="26" t="s">
        <v>14</v>
      </c>
      <c r="AQ34" s="26" t="s">
        <v>14</v>
      </c>
      <c r="AR34" s="26" t="s">
        <v>14</v>
      </c>
    </row>
    <row r="35" spans="1:44" s="7" customFormat="1" ht="18.75" customHeight="1" thickTop="1">
      <c r="A35" s="64" t="s">
        <v>12</v>
      </c>
      <c r="B35" s="65"/>
      <c r="C35" s="35">
        <f aca="true" t="shared" si="32" ref="C35:H35">C10+C14+C19+C23+C27+C32</f>
        <v>30124.848972</v>
      </c>
      <c r="D35" s="35">
        <f t="shared" si="32"/>
        <v>36610.435421</v>
      </c>
      <c r="E35" s="35">
        <f t="shared" si="32"/>
        <v>28662.786375</v>
      </c>
      <c r="F35" s="35">
        <f t="shared" si="32"/>
        <v>40100.791197</v>
      </c>
      <c r="G35" s="35">
        <f t="shared" si="32"/>
        <v>25221.071436000002</v>
      </c>
      <c r="H35" s="35">
        <f t="shared" si="32"/>
        <v>33245.107372</v>
      </c>
      <c r="I35" s="35">
        <f aca="true" t="shared" si="33" ref="I35:AR35">I10+I14+I19+I23+I27+I32</f>
        <v>38618.714749000006</v>
      </c>
      <c r="J35" s="35">
        <f t="shared" si="33"/>
        <v>40373.740455</v>
      </c>
      <c r="K35" s="35">
        <f t="shared" si="33"/>
        <v>37663.103415</v>
      </c>
      <c r="L35" s="35">
        <f t="shared" si="33"/>
        <v>39080.305575</v>
      </c>
      <c r="M35" s="35">
        <f t="shared" si="33"/>
        <v>21258.05304</v>
      </c>
      <c r="N35" s="35">
        <f t="shared" si="33"/>
        <v>45749.655510000004</v>
      </c>
      <c r="O35" s="35">
        <f t="shared" si="33"/>
        <v>36627.87352</v>
      </c>
      <c r="P35" s="35">
        <f t="shared" si="33"/>
        <v>68151.965436</v>
      </c>
      <c r="Q35" s="35">
        <f t="shared" si="33"/>
        <v>27410.305041999996</v>
      </c>
      <c r="R35" s="35">
        <f t="shared" si="33"/>
        <v>62595.134235000005</v>
      </c>
      <c r="S35" s="35">
        <f t="shared" si="33"/>
        <v>40611.62879999999</v>
      </c>
      <c r="T35" s="35">
        <f t="shared" si="33"/>
        <v>41436.161205000004</v>
      </c>
      <c r="U35" s="35">
        <f t="shared" si="33"/>
        <v>40492.942575</v>
      </c>
      <c r="V35" s="35">
        <f t="shared" si="33"/>
        <v>31815.173145000004</v>
      </c>
      <c r="W35" s="35">
        <f t="shared" si="33"/>
        <v>31800.21417</v>
      </c>
      <c r="X35" s="35">
        <f t="shared" si="33"/>
        <v>32396.524605000002</v>
      </c>
      <c r="Y35" s="35">
        <f t="shared" si="33"/>
        <v>39431.354325</v>
      </c>
      <c r="Z35" s="35">
        <f t="shared" si="33"/>
        <v>34046.835232</v>
      </c>
      <c r="AA35" s="35">
        <f t="shared" si="33"/>
        <v>40271.963715</v>
      </c>
      <c r="AB35" s="35">
        <f t="shared" si="33"/>
        <v>30776.254155000002</v>
      </c>
      <c r="AC35" s="35">
        <f t="shared" si="33"/>
        <v>40243.910265</v>
      </c>
      <c r="AD35" s="35">
        <f t="shared" si="33"/>
        <v>21657.413148</v>
      </c>
      <c r="AE35" s="35">
        <f t="shared" si="33"/>
        <v>36618.66489</v>
      </c>
      <c r="AF35" s="35">
        <f t="shared" si="33"/>
        <v>35692.85146500001</v>
      </c>
      <c r="AG35" s="35">
        <f t="shared" si="33"/>
        <v>36847.0107</v>
      </c>
      <c r="AH35" s="35">
        <f t="shared" si="33"/>
        <v>28235.245641</v>
      </c>
      <c r="AI35" s="35">
        <f t="shared" si="33"/>
        <v>12506.166111</v>
      </c>
      <c r="AJ35" s="35">
        <f t="shared" si="33"/>
        <v>13129.873344</v>
      </c>
      <c r="AK35" s="35">
        <f t="shared" si="33"/>
        <v>11724.895139999999</v>
      </c>
      <c r="AL35" s="35">
        <f t="shared" si="33"/>
        <v>31851.114585</v>
      </c>
      <c r="AM35" s="35">
        <f t="shared" si="33"/>
        <v>23528.24019</v>
      </c>
      <c r="AN35" s="35">
        <f t="shared" si="33"/>
        <v>22680.300975</v>
      </c>
      <c r="AO35" s="35">
        <f t="shared" si="33"/>
        <v>53510.41086</v>
      </c>
      <c r="AP35" s="35">
        <f t="shared" si="33"/>
        <v>229726.366588</v>
      </c>
      <c r="AQ35" s="35">
        <f t="shared" si="33"/>
        <v>195422.29017000002</v>
      </c>
      <c r="AR35" s="35">
        <f t="shared" si="33"/>
        <v>204851.49401999998</v>
      </c>
    </row>
    <row r="36" spans="3:44" s="7" customFormat="1" ht="13.5" customHeight="1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</row>
    <row r="37" spans="3:44" s="7" customFormat="1" ht="13.5" customHeight="1">
      <c r="C37" s="37">
        <f aca="true" t="shared" si="34" ref="C37:H37">C35/C7/12</f>
        <v>5.5197978913808265</v>
      </c>
      <c r="D37" s="37">
        <f t="shared" si="34"/>
        <v>5.714309081132547</v>
      </c>
      <c r="E37" s="37">
        <f t="shared" si="34"/>
        <v>5.175656622426868</v>
      </c>
      <c r="F37" s="37">
        <f t="shared" si="34"/>
        <v>5.62675972343829</v>
      </c>
      <c r="G37" s="37">
        <f t="shared" si="34"/>
        <v>5.086534252178122</v>
      </c>
      <c r="H37" s="37">
        <f t="shared" si="34"/>
        <v>5.340064792469803</v>
      </c>
      <c r="I37" s="37">
        <f aca="true" t="shared" si="35" ref="I37:AR37">I35/I7/12</f>
        <v>5.528648392172021</v>
      </c>
      <c r="J37" s="37">
        <f t="shared" si="35"/>
        <v>5.073862722440054</v>
      </c>
      <c r="K37" s="37">
        <f t="shared" si="35"/>
        <v>5.745180214625663</v>
      </c>
      <c r="L37" s="37">
        <f t="shared" si="35"/>
        <v>5.108536676470588</v>
      </c>
      <c r="M37" s="37">
        <f t="shared" si="35"/>
        <v>5.677898782051282</v>
      </c>
      <c r="N37" s="37">
        <f t="shared" si="35"/>
        <v>5.757280719571127</v>
      </c>
      <c r="O37" s="37">
        <f t="shared" si="35"/>
        <v>5.842884367023992</v>
      </c>
      <c r="P37" s="37">
        <f t="shared" si="35"/>
        <v>5.773437483989021</v>
      </c>
      <c r="Q37" s="37">
        <f t="shared" si="35"/>
        <v>5.714766291802184</v>
      </c>
      <c r="R37" s="37">
        <f t="shared" si="35"/>
        <v>6.018531425233644</v>
      </c>
      <c r="S37" s="37">
        <f t="shared" si="35"/>
        <v>5.875524999999999</v>
      </c>
      <c r="T37" s="37">
        <f t="shared" si="35"/>
        <v>5.812175448156876</v>
      </c>
      <c r="U37" s="37">
        <f t="shared" si="35"/>
        <v>5.9252184043020195</v>
      </c>
      <c r="V37" s="37">
        <f t="shared" si="35"/>
        <v>5.559371836338856</v>
      </c>
      <c r="W37" s="37">
        <f t="shared" si="35"/>
        <v>5.527780240926158</v>
      </c>
      <c r="X37" s="37">
        <f t="shared" si="35"/>
        <v>5.4638947252580445</v>
      </c>
      <c r="Y37" s="37">
        <f t="shared" si="35"/>
        <v>5.621807003849444</v>
      </c>
      <c r="Z37" s="37">
        <f t="shared" si="35"/>
        <v>5.950579423937359</v>
      </c>
      <c r="AA37" s="37">
        <f t="shared" si="35"/>
        <v>5.590533027236382</v>
      </c>
      <c r="AB37" s="37">
        <f t="shared" si="35"/>
        <v>5.610780674360097</v>
      </c>
      <c r="AC37" s="37">
        <f t="shared" si="35"/>
        <v>5.6716712138508365</v>
      </c>
      <c r="AD37" s="37">
        <f t="shared" si="35"/>
        <v>5.867309587126138</v>
      </c>
      <c r="AE37" s="37">
        <f t="shared" si="35"/>
        <v>5.5503008503092035</v>
      </c>
      <c r="AF37" s="37">
        <f t="shared" si="35"/>
        <v>5.395255375929622</v>
      </c>
      <c r="AG37" s="37">
        <f t="shared" si="35"/>
        <v>5.502839112903225</v>
      </c>
      <c r="AH37" s="37">
        <f t="shared" si="35"/>
        <v>6.047127054099203</v>
      </c>
      <c r="AI37" s="37">
        <f t="shared" si="35"/>
        <v>6.06271384089587</v>
      </c>
      <c r="AJ37" s="37">
        <f t="shared" si="35"/>
        <v>5.725568351648352</v>
      </c>
      <c r="AK37" s="37">
        <f t="shared" si="35"/>
        <v>5.345047018599562</v>
      </c>
      <c r="AL37" s="37">
        <f t="shared" si="35"/>
        <v>5.420174696242597</v>
      </c>
      <c r="AM37" s="37">
        <f t="shared" si="35"/>
        <v>5.7029862783595116</v>
      </c>
      <c r="AN37" s="37">
        <f t="shared" si="35"/>
        <v>5.66724162293853</v>
      </c>
      <c r="AO37" s="37">
        <f t="shared" si="35"/>
        <v>5.510628898912507</v>
      </c>
      <c r="AP37" s="37">
        <f t="shared" si="35"/>
        <v>5.102717136853515</v>
      </c>
      <c r="AQ37" s="37">
        <f t="shared" si="35"/>
        <v>5.532782104878712</v>
      </c>
      <c r="AR37" s="37">
        <f t="shared" si="35"/>
        <v>5.7977713065480225</v>
      </c>
    </row>
    <row r="38" spans="3:44" s="17" customFormat="1" ht="12.7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3:44" s="2" customFormat="1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3:44" s="2" customFormat="1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3:44" s="2" customFormat="1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3:44" s="2" customFormat="1" ht="12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3:44" s="2" customFormat="1" ht="12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3:44" s="2" customFormat="1" ht="12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3:44" s="2" customFormat="1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3:44" s="2" customFormat="1" ht="12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3:44" s="2" customFormat="1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3:44" s="2" customFormat="1" ht="12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s="2" customFormat="1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s="2" customFormat="1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s="2" customFormat="1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s="2" customFormat="1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s="2" customFormat="1" ht="12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3:44" s="2" customFormat="1" ht="12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3:44" s="2" customFormat="1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3:44" s="2" customFormat="1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3:44" s="2" customFormat="1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3:44" s="2" customFormat="1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3:44" s="2" customFormat="1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3:44" s="2" customFormat="1" ht="12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3:44" s="2" customFormat="1" ht="12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3:44" s="2" customFormat="1" ht="12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3:44" s="2" customFormat="1" ht="12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3:44" s="2" customFormat="1" ht="12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3:44" s="2" customFormat="1" ht="12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3:44" s="2" customFormat="1" ht="12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3:44" s="2" customFormat="1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3:44" s="2" customFormat="1" ht="12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3:44" s="2" customFormat="1" ht="12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3:44" s="2" customFormat="1" ht="12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3:44" s="2" customFormat="1" ht="12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3:44" s="2" customFormat="1" ht="12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3:44" s="2" customFormat="1" ht="12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3:44" s="2" customFormat="1" ht="12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3:44" s="2" customFormat="1" ht="12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3:44" s="2" customFormat="1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3:44" s="2" customFormat="1" ht="12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3:44" s="2" customFormat="1" ht="12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3:44" s="2" customFormat="1" ht="12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3:44" s="2" customFormat="1" ht="12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3:44" s="2" customFormat="1" ht="12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3:44" s="2" customFormat="1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3:44" s="2" customFormat="1" ht="12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3:44" s="2" customFormat="1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3:44" s="2" customFormat="1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3:44" s="2" customFormat="1" ht="12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3:44" s="2" customFormat="1" ht="12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3:44" s="2" customFormat="1" ht="12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3:44" s="2" customFormat="1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3:44" s="2" customFormat="1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3:44" s="2" customFormat="1" ht="12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3:44" s="2" customFormat="1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3:44" s="2" customFormat="1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3:44" s="2" customFormat="1" ht="12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3:44" s="2" customFormat="1" ht="12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3:44" s="2" customFormat="1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3:44" s="2" customFormat="1" ht="12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3:44" s="2" customFormat="1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3:44" s="2" customFormat="1" ht="12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3:44" s="2" customFormat="1" ht="12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3:44" s="2" customFormat="1" ht="12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3:44" s="2" customFormat="1" ht="12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3:44" s="2" customFormat="1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3:44" s="2" customFormat="1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3:44" s="2" customFormat="1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3:44" s="2" customFormat="1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3:44" s="2" customFormat="1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3:44" s="2" customFormat="1" ht="12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3:44" s="2" customFormat="1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3:44" s="2" customFormat="1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3:44" s="2" customFormat="1" ht="12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3:44" s="2" customFormat="1" ht="12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2017-03-18T19:12:46Z</dcterms:modified>
  <cp:category/>
  <cp:version/>
  <cp:contentType/>
  <cp:contentStatus/>
</cp:coreProperties>
</file>